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slicerCaches/slicerCache1.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tables/table2.xml" ContentType="application/vnd.openxmlformats-officedocument.spreadsheetml.table+xml"/>
  <Override PartName="/xl/slicers/slicer1.xml" ContentType="application/vnd.ms-excel.slicer+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mc:AlternateContent xmlns:mc="http://schemas.openxmlformats.org/markup-compatibility/2006">
    <mc:Choice Requires="x15">
      <x15ac:absPath xmlns:x15ac="http://schemas.microsoft.com/office/spreadsheetml/2010/11/ac" url="https://copsca.sharepoint.com/sites/SpecialProgramCompliance/Shared Documents/Office of Special Programs/Vacation Rentals/Reports/Monthly Registrant Data/"/>
    </mc:Choice>
  </mc:AlternateContent>
  <xr:revisionPtr revIDLastSave="395" documentId="13_ncr:1_{FFF71379-3BCD-4F9C-ADF7-1C3F491A8584}" xr6:coauthVersionLast="47" xr6:coauthVersionMax="47" xr10:uidLastSave="{866B8D03-D689-4991-895D-1D4D3C581713}"/>
  <workbookProtection workbookAlgorithmName="SHA-512" workbookHashValue="4VbMaGM9uzWRepr0oN5rsU6KZjbF1jrp3tfN5EkcZSVRr/KyoyT3Ce6r0C2PtCs9mc3XHHNo0PVZI2SJZZdo/g==" workbookSaltValue="cvAu+x/xk2cRAq2nhXqWhQ==" workbookSpinCount="100000" lockStructure="1"/>
  <bookViews>
    <workbookView xWindow="28680" yWindow="-120" windowWidth="29040" windowHeight="16440" firstSheet="1" activeTab="1" xr2:uid="{00000000-000D-0000-FFFF-FFFF00000000}"/>
  </bookViews>
  <sheets>
    <sheet name="Sheet1" sheetId="1" state="hidden" r:id="rId1"/>
    <sheet name="Monthly Registrant Data" sheetId="3" r:id="rId2"/>
  </sheets>
  <definedNames>
    <definedName name="_xlnm.Print_Titles" localSheetId="1">'Monthly Registrant Data'!$1:$2</definedName>
    <definedName name="Slicer_Year">#N/A</definedName>
  </definedNames>
  <calcPr calcId="191028"/>
  <extLst>
    <ext xmlns:x14="http://schemas.microsoft.com/office/spreadsheetml/2009/9/main" uri="{79F54976-1DA5-4618-B147-4CDE4B953A38}">
      <x14:workbookPr/>
    </ext>
    <ext xmlns:x15="http://schemas.microsoft.com/office/spreadsheetml/2010/11/main" uri="{46BE6895-7355-4a93-B00E-2C351335B9C9}">
      <x15:slicerCaches xmlns:x14="http://schemas.microsoft.com/office/spreadsheetml/2009/9/main">
        <x14:slicerCache r:id="rId3"/>
      </x15:slicerCaches>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85" i="3" l="1"/>
  <c r="L85" i="3"/>
  <c r="K85" i="3"/>
  <c r="J85" i="3"/>
  <c r="B85" i="3"/>
  <c r="E85" i="3"/>
  <c r="F85" i="3" s="1"/>
  <c r="I85" i="3"/>
  <c r="L83" i="3"/>
  <c r="L84" i="3"/>
  <c r="K83" i="3"/>
  <c r="K84" i="3"/>
  <c r="B81" i="3"/>
  <c r="B82" i="3"/>
  <c r="B83" i="3"/>
  <c r="B84" i="3"/>
  <c r="E84" i="3"/>
  <c r="I84" i="3"/>
  <c r="E83" i="3"/>
  <c r="I83" i="3"/>
  <c r="L82" i="3"/>
  <c r="K82" i="3"/>
  <c r="E82" i="3"/>
  <c r="I82" i="3"/>
  <c r="L81" i="3"/>
  <c r="K81" i="3"/>
  <c r="I81" i="3"/>
  <c r="E81" i="3"/>
  <c r="L79" i="3" l="1"/>
  <c r="L80" i="3"/>
  <c r="K79" i="3"/>
  <c r="K80" i="3"/>
  <c r="B79" i="3"/>
  <c r="B80" i="3"/>
  <c r="E80" i="3"/>
  <c r="I80" i="3"/>
  <c r="E79" i="3"/>
  <c r="I79" i="3"/>
  <c r="L78" i="3"/>
  <c r="K78" i="3"/>
  <c r="B78" i="3"/>
  <c r="E78" i="3"/>
  <c r="I78" i="3"/>
  <c r="L77" i="3"/>
  <c r="K77" i="3"/>
  <c r="B77" i="3"/>
  <c r="E77" i="3"/>
  <c r="I77" i="3"/>
  <c r="J77" i="3" s="1"/>
  <c r="L76" i="3"/>
  <c r="K76" i="3"/>
  <c r="J78" i="3" l="1"/>
  <c r="J79" i="3" s="1"/>
  <c r="J80" i="3" s="1"/>
  <c r="J81" i="3" s="1"/>
  <c r="J82" i="3" s="1"/>
  <c r="J83" i="3" s="1"/>
  <c r="J84" i="3" s="1"/>
  <c r="M85" i="3" s="1"/>
  <c r="B76" i="3"/>
  <c r="K65" i="3"/>
  <c r="K66" i="3"/>
  <c r="K67" i="3"/>
  <c r="K68" i="3"/>
  <c r="K69" i="3"/>
  <c r="K70" i="3"/>
  <c r="K71" i="3"/>
  <c r="K72" i="3"/>
  <c r="K73" i="3"/>
  <c r="K74" i="3"/>
  <c r="K75" i="3"/>
  <c r="B75" i="3"/>
  <c r="E76" i="3"/>
  <c r="I76" i="3"/>
  <c r="L75" i="3"/>
  <c r="I75" i="3"/>
  <c r="E75" i="3"/>
  <c r="L74" i="3"/>
  <c r="I74" i="3"/>
  <c r="E74" i="3"/>
  <c r="B74" i="3"/>
  <c r="L73" i="3"/>
  <c r="I73" i="3"/>
  <c r="E73" i="3"/>
  <c r="B73" i="3"/>
  <c r="L72" i="3"/>
  <c r="I72" i="3"/>
  <c r="E72" i="3"/>
  <c r="B72" i="3"/>
  <c r="L71" i="3"/>
  <c r="I71" i="3"/>
  <c r="E71" i="3"/>
  <c r="B71" i="3"/>
  <c r="L70" i="3"/>
  <c r="I70" i="3"/>
  <c r="E70" i="3"/>
  <c r="B70" i="3"/>
  <c r="L69" i="3"/>
  <c r="I69" i="3"/>
  <c r="E69" i="3"/>
  <c r="B69" i="3"/>
  <c r="L68" i="3"/>
  <c r="I68" i="3"/>
  <c r="E68" i="3"/>
  <c r="B68" i="3"/>
  <c r="L67" i="3"/>
  <c r="I67" i="3"/>
  <c r="E67" i="3"/>
  <c r="B67" i="3"/>
  <c r="L66" i="3"/>
  <c r="I66" i="3"/>
  <c r="E66" i="3"/>
  <c r="B66" i="3"/>
  <c r="L65" i="3"/>
  <c r="I65" i="3"/>
  <c r="E65" i="3"/>
  <c r="B65" i="3"/>
  <c r="L64" i="3"/>
  <c r="K64" i="3"/>
  <c r="I64" i="3"/>
  <c r="E64" i="3"/>
  <c r="B64" i="3"/>
  <c r="L63" i="3"/>
  <c r="K63" i="3"/>
  <c r="I63" i="3"/>
  <c r="E63" i="3"/>
  <c r="B63" i="3"/>
  <c r="L62" i="3"/>
  <c r="K62" i="3"/>
  <c r="I62" i="3"/>
  <c r="E62" i="3"/>
  <c r="B62" i="3"/>
  <c r="L61" i="3"/>
  <c r="K61" i="3"/>
  <c r="I61" i="3"/>
  <c r="E61" i="3"/>
  <c r="B61" i="3"/>
  <c r="L60" i="3"/>
  <c r="K60" i="3"/>
  <c r="I60" i="3"/>
  <c r="E60" i="3"/>
  <c r="B60" i="3"/>
  <c r="L59" i="3"/>
  <c r="K59" i="3"/>
  <c r="I59" i="3"/>
  <c r="E59" i="3"/>
  <c r="B59" i="3"/>
  <c r="L58" i="3"/>
  <c r="K58" i="3"/>
  <c r="I58" i="3"/>
  <c r="E58" i="3"/>
  <c r="B58" i="3"/>
  <c r="L57" i="3"/>
  <c r="K57" i="3"/>
  <c r="I57" i="3"/>
  <c r="E57" i="3"/>
  <c r="B57" i="3"/>
  <c r="L56" i="3"/>
  <c r="K56" i="3"/>
  <c r="I56" i="3"/>
  <c r="E56" i="3"/>
  <c r="B56" i="3"/>
  <c r="L55" i="3"/>
  <c r="K55" i="3"/>
  <c r="I55" i="3"/>
  <c r="E55" i="3"/>
  <c r="B55" i="3"/>
  <c r="L54" i="3"/>
  <c r="K54" i="3"/>
  <c r="I54" i="3"/>
  <c r="E54" i="3"/>
  <c r="B54" i="3"/>
  <c r="L53" i="3"/>
  <c r="K53" i="3"/>
  <c r="I53" i="3"/>
  <c r="E53" i="3"/>
  <c r="B53" i="3"/>
  <c r="L52" i="3"/>
  <c r="K52" i="3"/>
  <c r="I52" i="3"/>
  <c r="E52" i="3"/>
  <c r="B52" i="3"/>
  <c r="L51" i="3"/>
  <c r="K51" i="3"/>
  <c r="I51" i="3"/>
  <c r="E51" i="3"/>
  <c r="B51" i="3"/>
  <c r="L50" i="3"/>
  <c r="K50" i="3"/>
  <c r="I50" i="3"/>
  <c r="E50" i="3"/>
  <c r="B50" i="3"/>
  <c r="L49" i="3"/>
  <c r="K49" i="3"/>
  <c r="I49" i="3"/>
  <c r="E49" i="3"/>
  <c r="B49" i="3"/>
  <c r="L48" i="3"/>
  <c r="K48" i="3"/>
  <c r="I48" i="3"/>
  <c r="E48" i="3"/>
  <c r="B48" i="3"/>
  <c r="L47" i="3"/>
  <c r="K47" i="3"/>
  <c r="I47" i="3"/>
  <c r="E47" i="3"/>
  <c r="B47" i="3"/>
  <c r="L46" i="3"/>
  <c r="K46" i="3"/>
  <c r="I46" i="3"/>
  <c r="E46" i="3"/>
  <c r="B46" i="3"/>
  <c r="L45" i="3"/>
  <c r="K45" i="3"/>
  <c r="I45" i="3"/>
  <c r="E45" i="3"/>
  <c r="B45" i="3"/>
  <c r="L44" i="3"/>
  <c r="K44" i="3"/>
  <c r="I44" i="3"/>
  <c r="E44" i="3"/>
  <c r="B44" i="3"/>
  <c r="L43" i="3"/>
  <c r="K43" i="3"/>
  <c r="I43" i="3"/>
  <c r="E43" i="3"/>
  <c r="B43" i="3"/>
  <c r="L42" i="3"/>
  <c r="K42" i="3"/>
  <c r="I42" i="3"/>
  <c r="E42" i="3"/>
  <c r="B42" i="3"/>
  <c r="L41" i="3"/>
  <c r="K41" i="3"/>
  <c r="I41" i="3"/>
  <c r="E41" i="3"/>
  <c r="B41" i="3"/>
  <c r="L40" i="3"/>
  <c r="K40" i="3"/>
  <c r="I40" i="3"/>
  <c r="E40" i="3"/>
  <c r="B40" i="3"/>
  <c r="L39" i="3"/>
  <c r="K39" i="3"/>
  <c r="I39" i="3"/>
  <c r="E39" i="3"/>
  <c r="B39" i="3"/>
  <c r="L38" i="3"/>
  <c r="K38" i="3"/>
  <c r="I38" i="3"/>
  <c r="E38" i="3"/>
  <c r="B38" i="3"/>
  <c r="L37" i="3"/>
  <c r="K37" i="3"/>
  <c r="I37" i="3"/>
  <c r="E37" i="3"/>
  <c r="B37" i="3"/>
  <c r="L36" i="3"/>
  <c r="K36" i="3"/>
  <c r="I36" i="3"/>
  <c r="E36" i="3"/>
  <c r="B36" i="3"/>
  <c r="L35" i="3"/>
  <c r="K35" i="3"/>
  <c r="I35" i="3"/>
  <c r="E35" i="3"/>
  <c r="B35" i="3"/>
  <c r="L34" i="3"/>
  <c r="K34" i="3"/>
  <c r="I34" i="3"/>
  <c r="E34" i="3"/>
  <c r="B34" i="3"/>
  <c r="L33" i="3"/>
  <c r="K33" i="3"/>
  <c r="I33" i="3"/>
  <c r="E33" i="3"/>
  <c r="B33" i="3"/>
  <c r="L32" i="3"/>
  <c r="K32" i="3"/>
  <c r="I32" i="3"/>
  <c r="E32" i="3"/>
  <c r="B32" i="3"/>
  <c r="L31" i="3"/>
  <c r="K31" i="3"/>
  <c r="I31" i="3"/>
  <c r="E31" i="3"/>
  <c r="B31" i="3"/>
  <c r="L30" i="3"/>
  <c r="K30" i="3"/>
  <c r="I30" i="3"/>
  <c r="E30" i="3"/>
  <c r="B30" i="3"/>
  <c r="L29" i="3"/>
  <c r="K29" i="3"/>
  <c r="I29" i="3"/>
  <c r="E29" i="3"/>
  <c r="B29" i="3"/>
  <c r="L28" i="3"/>
  <c r="K28" i="3"/>
  <c r="I28" i="3"/>
  <c r="E28" i="3"/>
  <c r="B28" i="3"/>
  <c r="L27" i="3"/>
  <c r="K27" i="3"/>
  <c r="I27" i="3"/>
  <c r="E27" i="3"/>
  <c r="B27" i="3"/>
  <c r="L26" i="3"/>
  <c r="K26" i="3"/>
  <c r="I26" i="3"/>
  <c r="E26" i="3"/>
  <c r="B26" i="3"/>
  <c r="L25" i="3"/>
  <c r="K25" i="3"/>
  <c r="I25" i="3"/>
  <c r="E25" i="3"/>
  <c r="B25" i="3"/>
  <c r="L24" i="3"/>
  <c r="K24" i="3"/>
  <c r="I24" i="3"/>
  <c r="E24" i="3"/>
  <c r="B24" i="3"/>
  <c r="L23" i="3"/>
  <c r="K23" i="3"/>
  <c r="I23" i="3"/>
  <c r="E23" i="3"/>
  <c r="B23" i="3"/>
  <c r="L22" i="3"/>
  <c r="K22" i="3"/>
  <c r="I22" i="3"/>
  <c r="E22" i="3"/>
  <c r="B22" i="3"/>
  <c r="L21" i="3"/>
  <c r="K21" i="3"/>
  <c r="I21" i="3"/>
  <c r="E21" i="3"/>
  <c r="B21" i="3"/>
  <c r="L20" i="3"/>
  <c r="K20" i="3"/>
  <c r="I20" i="3"/>
  <c r="E20" i="3"/>
  <c r="B20" i="3"/>
  <c r="L19" i="3"/>
  <c r="K19" i="3"/>
  <c r="I19" i="3"/>
  <c r="E19" i="3"/>
  <c r="B19" i="3"/>
  <c r="L18" i="3"/>
  <c r="K18" i="3"/>
  <c r="I18" i="3"/>
  <c r="E18" i="3"/>
  <c r="B18" i="3"/>
  <c r="L17" i="3"/>
  <c r="K17" i="3"/>
  <c r="I17" i="3"/>
  <c r="E17" i="3"/>
  <c r="B17" i="3"/>
  <c r="L16" i="3"/>
  <c r="K16" i="3"/>
  <c r="I16" i="3"/>
  <c r="E16" i="3"/>
  <c r="B16" i="3"/>
  <c r="L15" i="3"/>
  <c r="K15" i="3"/>
  <c r="I15" i="3"/>
  <c r="E15" i="3"/>
  <c r="B15" i="3"/>
  <c r="L14" i="3"/>
  <c r="K14" i="3"/>
  <c r="I14" i="3"/>
  <c r="E14" i="3"/>
  <c r="B14" i="3"/>
  <c r="L13" i="3"/>
  <c r="K13" i="3"/>
  <c r="I13" i="3"/>
  <c r="E13" i="3"/>
  <c r="B13" i="3"/>
  <c r="L12" i="3"/>
  <c r="K12" i="3"/>
  <c r="I12" i="3"/>
  <c r="E12" i="3"/>
  <c r="B12" i="3"/>
  <c r="L11" i="3"/>
  <c r="K11" i="3"/>
  <c r="I11" i="3"/>
  <c r="E11" i="3"/>
  <c r="B11" i="3"/>
  <c r="L10" i="3"/>
  <c r="K10" i="3"/>
  <c r="I10" i="3"/>
  <c r="E10" i="3"/>
  <c r="B10" i="3"/>
  <c r="L9" i="3"/>
  <c r="K9" i="3"/>
  <c r="I9" i="3"/>
  <c r="E9" i="3"/>
  <c r="B9" i="3"/>
  <c r="L8" i="3"/>
  <c r="K8" i="3"/>
  <c r="I8" i="3"/>
  <c r="E8" i="3"/>
  <c r="B8" i="3"/>
  <c r="L7" i="3"/>
  <c r="K7" i="3"/>
  <c r="I7" i="3"/>
  <c r="E7" i="3"/>
  <c r="B7" i="3"/>
  <c r="L6" i="3"/>
  <c r="K6" i="3"/>
  <c r="I6" i="3"/>
  <c r="E6" i="3"/>
  <c r="B6" i="3"/>
  <c r="L5" i="3"/>
  <c r="K5" i="3"/>
  <c r="I5" i="3"/>
  <c r="E5" i="3"/>
  <c r="B5" i="3"/>
  <c r="L4" i="3"/>
  <c r="K4" i="3"/>
  <c r="J4" i="3"/>
  <c r="J5" i="3" s="1"/>
  <c r="J6" i="3" s="1"/>
  <c r="J7" i="3" s="1"/>
  <c r="J8" i="3" s="1"/>
  <c r="J9" i="3" s="1"/>
  <c r="J10" i="3" s="1"/>
  <c r="J11" i="3" s="1"/>
  <c r="J12" i="3" s="1"/>
  <c r="J13" i="3" s="1"/>
  <c r="J14" i="3" s="1"/>
  <c r="J15" i="3" s="1"/>
  <c r="J16" i="3" s="1"/>
  <c r="J17" i="3" s="1"/>
  <c r="J18" i="3" s="1"/>
  <c r="J19" i="3" s="1"/>
  <c r="J20" i="3" s="1"/>
  <c r="J21" i="3" s="1"/>
  <c r="J22" i="3" s="1"/>
  <c r="J23" i="3" s="1"/>
  <c r="J24" i="3" s="1"/>
  <c r="J25" i="3" s="1"/>
  <c r="J26" i="3" s="1"/>
  <c r="J27" i="3" s="1"/>
  <c r="J28" i="3" s="1"/>
  <c r="J29" i="3" s="1"/>
  <c r="J30" i="3" s="1"/>
  <c r="J31" i="3" s="1"/>
  <c r="J32" i="3" s="1"/>
  <c r="J33" i="3" s="1"/>
  <c r="J34" i="3" s="1"/>
  <c r="J35" i="3" s="1"/>
  <c r="J36" i="3" s="1"/>
  <c r="J37" i="3" s="1"/>
  <c r="J38" i="3" s="1"/>
  <c r="J39" i="3" s="1"/>
  <c r="J40" i="3" s="1"/>
  <c r="J41" i="3" s="1"/>
  <c r="J42" i="3" s="1"/>
  <c r="J43" i="3" s="1"/>
  <c r="J44" i="3" s="1"/>
  <c r="J45" i="3" s="1"/>
  <c r="J46" i="3" s="1"/>
  <c r="J47" i="3" s="1"/>
  <c r="J48" i="3" s="1"/>
  <c r="J49" i="3" s="1"/>
  <c r="J50" i="3" s="1"/>
  <c r="J51" i="3" s="1"/>
  <c r="J52" i="3" s="1"/>
  <c r="J53" i="3" s="1"/>
  <c r="J54" i="3" s="1"/>
  <c r="J55" i="3" s="1"/>
  <c r="J56" i="3" s="1"/>
  <c r="J57" i="3" s="1"/>
  <c r="J58" i="3" s="1"/>
  <c r="J59" i="3" s="1"/>
  <c r="J60" i="3" s="1"/>
  <c r="J61" i="3" s="1"/>
  <c r="J62" i="3" s="1"/>
  <c r="J63" i="3" s="1"/>
  <c r="J64" i="3" s="1"/>
  <c r="J65" i="3" s="1"/>
  <c r="J66" i="3" s="1"/>
  <c r="J67" i="3" s="1"/>
  <c r="J68" i="3" s="1"/>
  <c r="J69" i="3" s="1"/>
  <c r="J70" i="3" s="1"/>
  <c r="J71" i="3" s="1"/>
  <c r="J72" i="3" s="1"/>
  <c r="J73" i="3" s="1"/>
  <c r="J74" i="3" s="1"/>
  <c r="J75" i="3" s="1"/>
  <c r="I4" i="3"/>
  <c r="F4" i="3"/>
  <c r="E4" i="3"/>
  <c r="B4" i="3"/>
  <c r="M3" i="3"/>
  <c r="N4" i="3" s="1"/>
  <c r="L3" i="3"/>
  <c r="K3" i="3"/>
  <c r="I3" i="3"/>
  <c r="E3" i="3"/>
  <c r="B3" i="3"/>
  <c r="M3" i="1"/>
  <c r="F4" i="1"/>
  <c r="P3" i="1"/>
  <c r="M4" i="3" l="1"/>
  <c r="N5" i="3" s="1"/>
  <c r="F5" i="3"/>
  <c r="B16" i="1"/>
  <c r="E16" i="1"/>
  <c r="I16" i="1"/>
  <c r="K16" i="1"/>
  <c r="L16" i="1"/>
  <c r="B17" i="1"/>
  <c r="E17" i="1"/>
  <c r="I17" i="1"/>
  <c r="K17" i="1"/>
  <c r="L17" i="1"/>
  <c r="J4" i="1"/>
  <c r="L18" i="1"/>
  <c r="K18" i="1"/>
  <c r="F6" i="3" l="1"/>
  <c r="M5" i="3"/>
  <c r="N6" i="3" s="1"/>
  <c r="J5" i="1"/>
  <c r="J6" i="1" s="1"/>
  <c r="J7" i="1" s="1"/>
  <c r="J8" i="1" s="1"/>
  <c r="J9" i="1" s="1"/>
  <c r="J10" i="1" s="1"/>
  <c r="J11" i="1" s="1"/>
  <c r="J12" i="1" s="1"/>
  <c r="J13" i="1" s="1"/>
  <c r="J14" i="1" s="1"/>
  <c r="J15" i="1" s="1"/>
  <c r="J16" i="1" s="1"/>
  <c r="J17" i="1" s="1"/>
  <c r="J18" i="1" s="1"/>
  <c r="M4" i="1"/>
  <c r="P4" i="1" s="1"/>
  <c r="F5" i="1"/>
  <c r="F6" i="1" s="1"/>
  <c r="F7" i="1" s="1"/>
  <c r="F8" i="1" s="1"/>
  <c r="F9" i="1" s="1"/>
  <c r="F10" i="1" s="1"/>
  <c r="F11" i="1" s="1"/>
  <c r="F12" i="1" s="1"/>
  <c r="F13" i="1" s="1"/>
  <c r="F14" i="1" s="1"/>
  <c r="F15" i="1" s="1"/>
  <c r="F16" i="1" s="1"/>
  <c r="F17" i="1" s="1"/>
  <c r="B75" i="1"/>
  <c r="E75" i="1"/>
  <c r="I75" i="1"/>
  <c r="K75" i="1"/>
  <c r="L75" i="1"/>
  <c r="B74" i="1"/>
  <c r="E74" i="1"/>
  <c r="I74" i="1"/>
  <c r="K74" i="1"/>
  <c r="L74" i="1"/>
  <c r="B73" i="1"/>
  <c r="E73" i="1"/>
  <c r="I73" i="1"/>
  <c r="K73" i="1"/>
  <c r="L73" i="1"/>
  <c r="B72" i="1"/>
  <c r="E72" i="1"/>
  <c r="I72" i="1"/>
  <c r="K72" i="1"/>
  <c r="L72" i="1"/>
  <c r="B71" i="1"/>
  <c r="E71" i="1"/>
  <c r="I71" i="1"/>
  <c r="K71" i="1"/>
  <c r="L71" i="1"/>
  <c r="B70" i="1"/>
  <c r="E70" i="1"/>
  <c r="I70" i="1"/>
  <c r="K70" i="1"/>
  <c r="L70" i="1"/>
  <c r="B69" i="1"/>
  <c r="E69" i="1"/>
  <c r="I69" i="1"/>
  <c r="K69" i="1"/>
  <c r="L69" i="1"/>
  <c r="B68" i="1"/>
  <c r="E68" i="1"/>
  <c r="I68" i="1"/>
  <c r="K68" i="1"/>
  <c r="L68" i="1"/>
  <c r="B67" i="1"/>
  <c r="E67" i="1"/>
  <c r="I67" i="1"/>
  <c r="K67" i="1"/>
  <c r="L67" i="1"/>
  <c r="B66" i="1"/>
  <c r="E66" i="1"/>
  <c r="I66" i="1"/>
  <c r="K66" i="1"/>
  <c r="L66" i="1"/>
  <c r="B65" i="1"/>
  <c r="E65" i="1"/>
  <c r="I65" i="1"/>
  <c r="K65" i="1"/>
  <c r="L65" i="1"/>
  <c r="B62" i="1"/>
  <c r="B63" i="1"/>
  <c r="B64" i="1"/>
  <c r="E62" i="1"/>
  <c r="E63" i="1"/>
  <c r="E64" i="1"/>
  <c r="I62" i="1"/>
  <c r="I63" i="1"/>
  <c r="I64" i="1"/>
  <c r="K62" i="1"/>
  <c r="K63" i="1"/>
  <c r="K64" i="1"/>
  <c r="L62" i="1"/>
  <c r="L63" i="1"/>
  <c r="L64" i="1"/>
  <c r="B61" i="1"/>
  <c r="E61" i="1"/>
  <c r="I61" i="1"/>
  <c r="K61" i="1"/>
  <c r="L61" i="1"/>
  <c r="B60" i="1"/>
  <c r="E60" i="1"/>
  <c r="I60" i="1"/>
  <c r="K60" i="1"/>
  <c r="L60" i="1"/>
  <c r="F7" i="3" l="1"/>
  <c r="M6" i="3"/>
  <c r="N7" i="3" s="1"/>
  <c r="M17" i="1"/>
  <c r="P17" i="1" s="1"/>
  <c r="M9" i="1"/>
  <c r="P9" i="1" s="1"/>
  <c r="M5" i="1"/>
  <c r="P5" i="1" s="1"/>
  <c r="M11" i="1"/>
  <c r="P11" i="1" s="1"/>
  <c r="M7" i="1"/>
  <c r="P7" i="1" s="1"/>
  <c r="M13" i="1"/>
  <c r="P13" i="1" s="1"/>
  <c r="M16" i="1"/>
  <c r="M8" i="1"/>
  <c r="P8" i="1" s="1"/>
  <c r="M12" i="1"/>
  <c r="P12" i="1" s="1"/>
  <c r="M6" i="1"/>
  <c r="P6" i="1" s="1"/>
  <c r="M10" i="1"/>
  <c r="P10" i="1" s="1"/>
  <c r="M14" i="1"/>
  <c r="P14" i="1" s="1"/>
  <c r="F18" i="1"/>
  <c r="M18" i="1" s="1"/>
  <c r="P18" i="1" s="1"/>
  <c r="M15" i="1"/>
  <c r="Q16" i="1" s="1"/>
  <c r="J19" i="1"/>
  <c r="J20" i="1" s="1"/>
  <c r="J21" i="1" s="1"/>
  <c r="J22" i="1" s="1"/>
  <c r="J23" i="1" s="1"/>
  <c r="J24" i="1" s="1"/>
  <c r="J25" i="1" s="1"/>
  <c r="J26" i="1" s="1"/>
  <c r="J27" i="1" s="1"/>
  <c r="J28" i="1" s="1"/>
  <c r="J29" i="1" s="1"/>
  <c r="J30" i="1" s="1"/>
  <c r="J31" i="1" s="1"/>
  <c r="J32" i="1" s="1"/>
  <c r="J33" i="1" s="1"/>
  <c r="J34" i="1" s="1"/>
  <c r="J35" i="1" s="1"/>
  <c r="J36" i="1" s="1"/>
  <c r="J37" i="1" s="1"/>
  <c r="J38" i="1" s="1"/>
  <c r="J39" i="1" s="1"/>
  <c r="J40" i="1" s="1"/>
  <c r="J41" i="1" s="1"/>
  <c r="J42" i="1" s="1"/>
  <c r="J43" i="1" s="1"/>
  <c r="J44" i="1" s="1"/>
  <c r="J45" i="1" s="1"/>
  <c r="J46" i="1" s="1"/>
  <c r="J47" i="1" s="1"/>
  <c r="J48" i="1" s="1"/>
  <c r="J49" i="1" s="1"/>
  <c r="J50" i="1" s="1"/>
  <c r="J51" i="1" s="1"/>
  <c r="J52" i="1" s="1"/>
  <c r="J53" i="1" s="1"/>
  <c r="J54" i="1" s="1"/>
  <c r="J55" i="1" s="1"/>
  <c r="J56" i="1" s="1"/>
  <c r="J57" i="1" s="1"/>
  <c r="J58" i="1" s="1"/>
  <c r="J59" i="1" s="1"/>
  <c r="J60" i="1" s="1"/>
  <c r="J61" i="1" s="1"/>
  <c r="J62" i="1" s="1"/>
  <c r="J63" i="1" s="1"/>
  <c r="J64" i="1" s="1"/>
  <c r="J65" i="1" s="1"/>
  <c r="J66" i="1" s="1"/>
  <c r="J67" i="1" s="1"/>
  <c r="J68" i="1" s="1"/>
  <c r="J69" i="1" s="1"/>
  <c r="J70" i="1" s="1"/>
  <c r="J71" i="1" s="1"/>
  <c r="J72" i="1" s="1"/>
  <c r="J73" i="1" s="1"/>
  <c r="J74" i="1" s="1"/>
  <c r="J75" i="1" s="1"/>
  <c r="P16" i="1"/>
  <c r="B55" i="1"/>
  <c r="B56" i="1"/>
  <c r="B57" i="1"/>
  <c r="B58" i="1"/>
  <c r="B59" i="1"/>
  <c r="E55" i="1"/>
  <c r="E56" i="1"/>
  <c r="E57" i="1"/>
  <c r="E58" i="1"/>
  <c r="E59" i="1"/>
  <c r="I55" i="1"/>
  <c r="I56" i="1"/>
  <c r="I57" i="1"/>
  <c r="I58" i="1"/>
  <c r="I59" i="1"/>
  <c r="K55" i="1"/>
  <c r="K56" i="1"/>
  <c r="K57" i="1"/>
  <c r="K58" i="1"/>
  <c r="K59" i="1"/>
  <c r="L55" i="1"/>
  <c r="L56" i="1"/>
  <c r="L57" i="1"/>
  <c r="L58" i="1"/>
  <c r="L59" i="1"/>
  <c r="B54" i="1"/>
  <c r="E54" i="1"/>
  <c r="I54" i="1"/>
  <c r="K54" i="1"/>
  <c r="L54" i="1"/>
  <c r="B3" i="1"/>
  <c r="B4" i="1"/>
  <c r="B5" i="1"/>
  <c r="B6" i="1"/>
  <c r="B7" i="1"/>
  <c r="B8" i="1"/>
  <c r="B9" i="1"/>
  <c r="B10" i="1"/>
  <c r="B11" i="1"/>
  <c r="B12" i="1"/>
  <c r="B13" i="1"/>
  <c r="B14" i="1"/>
  <c r="B15" i="1"/>
  <c r="B18" i="1"/>
  <c r="B19" i="1"/>
  <c r="B20" i="1"/>
  <c r="B21" i="1"/>
  <c r="B22" i="1"/>
  <c r="B23" i="1"/>
  <c r="B24" i="1"/>
  <c r="B25" i="1"/>
  <c r="B26" i="1"/>
  <c r="B27" i="1"/>
  <c r="B28" i="1"/>
  <c r="B29" i="1"/>
  <c r="B30" i="1"/>
  <c r="B31" i="1"/>
  <c r="B32" i="1"/>
  <c r="B33" i="1"/>
  <c r="B34" i="1"/>
  <c r="B35" i="1"/>
  <c r="B36" i="1"/>
  <c r="B37" i="1"/>
  <c r="B38" i="1"/>
  <c r="B39" i="1"/>
  <c r="B40" i="1"/>
  <c r="B41" i="1"/>
  <c r="B42" i="1"/>
  <c r="B43" i="1"/>
  <c r="B44" i="1"/>
  <c r="B45" i="1"/>
  <c r="B46" i="1"/>
  <c r="B47" i="1"/>
  <c r="B48" i="1"/>
  <c r="B49" i="1"/>
  <c r="B50" i="1"/>
  <c r="B51" i="1"/>
  <c r="B52" i="1"/>
  <c r="B53" i="1"/>
  <c r="E53" i="1"/>
  <c r="I53" i="1"/>
  <c r="K53" i="1"/>
  <c r="L53" i="1"/>
  <c r="F8" i="3" l="1"/>
  <c r="M7" i="3"/>
  <c r="N8" i="3" s="1"/>
  <c r="N16" i="1"/>
  <c r="R16" i="1" s="1"/>
  <c r="Q17" i="1"/>
  <c r="N17" i="1"/>
  <c r="P15" i="1"/>
  <c r="F19" i="1"/>
  <c r="F20" i="1" s="1"/>
  <c r="M20" i="1" s="1"/>
  <c r="P20" i="1" s="1"/>
  <c r="E5" i="1"/>
  <c r="E3" i="1"/>
  <c r="I3" i="1"/>
  <c r="K3" i="1"/>
  <c r="L3" i="1"/>
  <c r="E4" i="1"/>
  <c r="I4" i="1"/>
  <c r="K4" i="1"/>
  <c r="L4" i="1"/>
  <c r="I5" i="1"/>
  <c r="K5" i="1"/>
  <c r="L5" i="1"/>
  <c r="Q6" i="1"/>
  <c r="E6" i="1"/>
  <c r="I6" i="1"/>
  <c r="K6" i="1"/>
  <c r="L6" i="1"/>
  <c r="E7" i="1"/>
  <c r="E8" i="1"/>
  <c r="E9" i="1"/>
  <c r="E10" i="1"/>
  <c r="E11" i="1"/>
  <c r="I7" i="1"/>
  <c r="I8" i="1"/>
  <c r="I9" i="1"/>
  <c r="I10" i="1"/>
  <c r="I11" i="1"/>
  <c r="K7" i="1"/>
  <c r="Q7" i="1" s="1"/>
  <c r="K8" i="1"/>
  <c r="K9" i="1"/>
  <c r="K10" i="1"/>
  <c r="K11" i="1"/>
  <c r="L7" i="1"/>
  <c r="L8" i="1"/>
  <c r="L9" i="1"/>
  <c r="L10" i="1"/>
  <c r="L11" i="1"/>
  <c r="E12" i="1"/>
  <c r="I12" i="1"/>
  <c r="K12" i="1"/>
  <c r="L12" i="1"/>
  <c r="E13" i="1"/>
  <c r="I13" i="1"/>
  <c r="K13" i="1"/>
  <c r="L13" i="1"/>
  <c r="E14" i="1"/>
  <c r="I14" i="1"/>
  <c r="K14" i="1"/>
  <c r="L14" i="1"/>
  <c r="E15" i="1"/>
  <c r="I15" i="1"/>
  <c r="K15" i="1"/>
  <c r="L15" i="1"/>
  <c r="E52" i="1"/>
  <c r="I52" i="1"/>
  <c r="K52" i="1"/>
  <c r="L52" i="1"/>
  <c r="E51" i="1"/>
  <c r="I51" i="1"/>
  <c r="K51" i="1"/>
  <c r="L51" i="1"/>
  <c r="F9" i="3" l="1"/>
  <c r="M8" i="3"/>
  <c r="N9" i="3" s="1"/>
  <c r="F21" i="1"/>
  <c r="M21" i="1" s="1"/>
  <c r="P21" i="1" s="1"/>
  <c r="R17" i="1"/>
  <c r="M19" i="1"/>
  <c r="P19" i="1" s="1"/>
  <c r="Q12" i="1"/>
  <c r="Q14" i="1"/>
  <c r="Q3" i="1"/>
  <c r="R3" i="1" s="1"/>
  <c r="Q4" i="1"/>
  <c r="Q10" i="1"/>
  <c r="Q11" i="1"/>
  <c r="Q9" i="1"/>
  <c r="Q15" i="1"/>
  <c r="Q13" i="1"/>
  <c r="Q8" i="1"/>
  <c r="Q5" i="1"/>
  <c r="AA4" i="1"/>
  <c r="AB4" i="1" s="1"/>
  <c r="N5" i="1"/>
  <c r="N15" i="1"/>
  <c r="N11" i="1"/>
  <c r="N4" i="1"/>
  <c r="N14" i="1"/>
  <c r="N13" i="1"/>
  <c r="N12" i="1"/>
  <c r="N10" i="1"/>
  <c r="N9" i="1"/>
  <c r="N8" i="1"/>
  <c r="N7" i="1"/>
  <c r="R7" i="1" s="1"/>
  <c r="N6" i="1"/>
  <c r="R6" i="1" s="1"/>
  <c r="E50" i="1"/>
  <c r="I50" i="1"/>
  <c r="K50" i="1"/>
  <c r="L50" i="1"/>
  <c r="M9" i="3" l="1"/>
  <c r="N10" i="3" s="1"/>
  <c r="F10" i="3"/>
  <c r="F22" i="1"/>
  <c r="F23" i="1" s="1"/>
  <c r="R5" i="1"/>
  <c r="R14" i="1"/>
  <c r="R12" i="1"/>
  <c r="R10" i="1"/>
  <c r="R4" i="1"/>
  <c r="R9" i="1"/>
  <c r="R11" i="1"/>
  <c r="R15" i="1"/>
  <c r="R13" i="1"/>
  <c r="R8" i="1"/>
  <c r="L19" i="1"/>
  <c r="L20" i="1"/>
  <c r="L21" i="1"/>
  <c r="L22" i="1"/>
  <c r="L23" i="1"/>
  <c r="L24" i="1"/>
  <c r="L25" i="1"/>
  <c r="L26" i="1"/>
  <c r="L27" i="1"/>
  <c r="L28" i="1"/>
  <c r="L29" i="1"/>
  <c r="L30" i="1"/>
  <c r="L31" i="1"/>
  <c r="L32" i="1"/>
  <c r="L33" i="1"/>
  <c r="L34" i="1"/>
  <c r="L35" i="1"/>
  <c r="L36" i="1"/>
  <c r="L37" i="1"/>
  <c r="L38" i="1"/>
  <c r="L39" i="1"/>
  <c r="L40" i="1"/>
  <c r="L41" i="1"/>
  <c r="L42" i="1"/>
  <c r="L43" i="1"/>
  <c r="L44" i="1"/>
  <c r="L45" i="1"/>
  <c r="L46" i="1"/>
  <c r="L47" i="1"/>
  <c r="L48" i="1"/>
  <c r="L49" i="1"/>
  <c r="K19" i="1"/>
  <c r="Q19" i="1" s="1"/>
  <c r="K20" i="1"/>
  <c r="K21" i="1"/>
  <c r="K22" i="1"/>
  <c r="K23" i="1"/>
  <c r="K24" i="1"/>
  <c r="K25" i="1"/>
  <c r="K26" i="1"/>
  <c r="K27" i="1"/>
  <c r="K28" i="1"/>
  <c r="K29" i="1"/>
  <c r="K30" i="1"/>
  <c r="K31" i="1"/>
  <c r="K32" i="1"/>
  <c r="K33" i="1"/>
  <c r="K34" i="1"/>
  <c r="K35" i="1"/>
  <c r="K36" i="1"/>
  <c r="K37" i="1"/>
  <c r="K38" i="1"/>
  <c r="K39" i="1"/>
  <c r="K40" i="1"/>
  <c r="K41" i="1"/>
  <c r="K42" i="1"/>
  <c r="K43" i="1"/>
  <c r="K44" i="1"/>
  <c r="K45" i="1"/>
  <c r="K46" i="1"/>
  <c r="K47" i="1"/>
  <c r="K48" i="1"/>
  <c r="K49" i="1"/>
  <c r="M10" i="3" l="1"/>
  <c r="N11" i="3" s="1"/>
  <c r="F11" i="3"/>
  <c r="M22" i="1"/>
  <c r="P22" i="1" s="1"/>
  <c r="F24" i="1"/>
  <c r="M23" i="1"/>
  <c r="P23" i="1" s="1"/>
  <c r="E45" i="1"/>
  <c r="E46" i="1"/>
  <c r="E47" i="1"/>
  <c r="E48" i="1"/>
  <c r="E49" i="1"/>
  <c r="I45" i="1"/>
  <c r="I46" i="1"/>
  <c r="I47" i="1"/>
  <c r="I48" i="1"/>
  <c r="I49" i="1"/>
  <c r="M11" i="3" l="1"/>
  <c r="N12" i="3" s="1"/>
  <c r="F12" i="3"/>
  <c r="F25" i="1"/>
  <c r="M24" i="1"/>
  <c r="P24" i="1" s="1"/>
  <c r="E44" i="1"/>
  <c r="I44" i="1"/>
  <c r="M12" i="3" l="1"/>
  <c r="N13" i="3" s="1"/>
  <c r="F13" i="3"/>
  <c r="F26" i="1"/>
  <c r="M25" i="1"/>
  <c r="P25" i="1" s="1"/>
  <c r="I42" i="1"/>
  <c r="I43" i="1"/>
  <c r="E41" i="1"/>
  <c r="E40" i="1"/>
  <c r="E39" i="1"/>
  <c r="E38" i="1"/>
  <c r="E42" i="1"/>
  <c r="E43" i="1"/>
  <c r="F14" i="3" l="1"/>
  <c r="M13" i="3"/>
  <c r="N14" i="3" s="1"/>
  <c r="F27" i="1"/>
  <c r="M26" i="1"/>
  <c r="P26" i="1" s="1"/>
  <c r="Q20" i="1"/>
  <c r="Q25" i="1"/>
  <c r="I18" i="1"/>
  <c r="I19" i="1"/>
  <c r="I20" i="1"/>
  <c r="I21" i="1"/>
  <c r="I22" i="1"/>
  <c r="I23" i="1"/>
  <c r="I24" i="1"/>
  <c r="I25" i="1"/>
  <c r="I26" i="1"/>
  <c r="I27" i="1"/>
  <c r="E18" i="1"/>
  <c r="E19" i="1"/>
  <c r="E20" i="1"/>
  <c r="E21" i="1"/>
  <c r="E22" i="1"/>
  <c r="E23" i="1"/>
  <c r="E24" i="1"/>
  <c r="E25" i="1"/>
  <c r="E26" i="1"/>
  <c r="E27" i="1"/>
  <c r="I40" i="1"/>
  <c r="I39" i="1"/>
  <c r="I38" i="1"/>
  <c r="I37" i="1"/>
  <c r="I36" i="1"/>
  <c r="I35" i="1"/>
  <c r="I34" i="1"/>
  <c r="I33" i="1"/>
  <c r="I32" i="1"/>
  <c r="I31" i="1"/>
  <c r="I30" i="1"/>
  <c r="I29" i="1"/>
  <c r="I28" i="1"/>
  <c r="E37" i="1"/>
  <c r="E36" i="1"/>
  <c r="E35" i="1"/>
  <c r="E34" i="1"/>
  <c r="E33" i="1"/>
  <c r="E32" i="1"/>
  <c r="E31" i="1"/>
  <c r="E30" i="1"/>
  <c r="E29" i="1"/>
  <c r="E28" i="1"/>
  <c r="I41" i="1"/>
  <c r="F15" i="3" l="1"/>
  <c r="M14" i="3"/>
  <c r="N15" i="3" s="1"/>
  <c r="F28" i="1"/>
  <c r="M27" i="1"/>
  <c r="Q23" i="1"/>
  <c r="Q26" i="1"/>
  <c r="Q24" i="1"/>
  <c r="Q22" i="1"/>
  <c r="Q21" i="1"/>
  <c r="Q27" i="1"/>
  <c r="N18" i="1"/>
  <c r="Q18" i="1"/>
  <c r="N19" i="1"/>
  <c r="R19" i="1" s="1"/>
  <c r="AA5" i="1"/>
  <c r="AB5" i="1" s="1"/>
  <c r="N23" i="1"/>
  <c r="N24" i="1"/>
  <c r="N20" i="1"/>
  <c r="R20" i="1" s="1"/>
  <c r="N25" i="1"/>
  <c r="R25" i="1" s="1"/>
  <c r="N21" i="1"/>
  <c r="N26" i="1"/>
  <c r="N22" i="1"/>
  <c r="F16" i="3" l="1"/>
  <c r="M15" i="3"/>
  <c r="N16" i="3" s="1"/>
  <c r="Q28" i="1"/>
  <c r="P27" i="1"/>
  <c r="N27" i="1"/>
  <c r="R27" i="1" s="1"/>
  <c r="R26" i="1"/>
  <c r="F29" i="1"/>
  <c r="M28" i="1"/>
  <c r="P28" i="1" s="1"/>
  <c r="R18" i="1"/>
  <c r="R22" i="1"/>
  <c r="R23" i="1"/>
  <c r="R21" i="1"/>
  <c r="R24" i="1"/>
  <c r="F17" i="3" l="1"/>
  <c r="M16" i="3"/>
  <c r="N17" i="3" s="1"/>
  <c r="N28" i="1"/>
  <c r="R28" i="1" s="1"/>
  <c r="Q29" i="1"/>
  <c r="F30" i="1"/>
  <c r="M29" i="1"/>
  <c r="P29" i="1" s="1"/>
  <c r="M17" i="3" l="1"/>
  <c r="N18" i="3" s="1"/>
  <c r="F18" i="3"/>
  <c r="F31" i="1"/>
  <c r="M30" i="1"/>
  <c r="P30" i="1" s="1"/>
  <c r="N29" i="1"/>
  <c r="R29" i="1" s="1"/>
  <c r="Q30" i="1"/>
  <c r="M18" i="3" l="1"/>
  <c r="N19" i="3" s="1"/>
  <c r="F19" i="3"/>
  <c r="N30" i="1"/>
  <c r="R30" i="1" s="1"/>
  <c r="Q31" i="1"/>
  <c r="F32" i="1"/>
  <c r="M31" i="1"/>
  <c r="P31" i="1" s="1"/>
  <c r="F20" i="3" l="1"/>
  <c r="M19" i="3"/>
  <c r="N20" i="3" s="1"/>
  <c r="F33" i="1"/>
  <c r="M32" i="1"/>
  <c r="P32" i="1" s="1"/>
  <c r="N31" i="1"/>
  <c r="R31" i="1" s="1"/>
  <c r="Q32" i="1"/>
  <c r="M20" i="3" l="1"/>
  <c r="N21" i="3" s="1"/>
  <c r="F21" i="3"/>
  <c r="N32" i="1"/>
  <c r="R32" i="1" s="1"/>
  <c r="Q33" i="1"/>
  <c r="F34" i="1"/>
  <c r="M33" i="1"/>
  <c r="P33" i="1" s="1"/>
  <c r="F22" i="3" l="1"/>
  <c r="M21" i="3"/>
  <c r="N22" i="3" s="1"/>
  <c r="Q34" i="1"/>
  <c r="N33" i="1"/>
  <c r="R33" i="1" s="1"/>
  <c r="F35" i="1"/>
  <c r="M34" i="1"/>
  <c r="P34" i="1" s="1"/>
  <c r="F23" i="3" l="1"/>
  <c r="M22" i="3"/>
  <c r="N23" i="3" s="1"/>
  <c r="F36" i="1"/>
  <c r="M35" i="1"/>
  <c r="P35" i="1" s="1"/>
  <c r="Q35" i="1"/>
  <c r="N34" i="1"/>
  <c r="R34" i="1" s="1"/>
  <c r="F24" i="3" l="1"/>
  <c r="M23" i="3"/>
  <c r="N24" i="3" s="1"/>
  <c r="Q36" i="1"/>
  <c r="N35" i="1"/>
  <c r="R35" i="1" s="1"/>
  <c r="AA6" i="1"/>
  <c r="AB6" i="1" s="1"/>
  <c r="F37" i="1"/>
  <c r="M36" i="1"/>
  <c r="P36" i="1" s="1"/>
  <c r="F25" i="3" l="1"/>
  <c r="M24" i="3"/>
  <c r="N25" i="3" s="1"/>
  <c r="N36" i="1"/>
  <c r="R36" i="1" s="1"/>
  <c r="Q37" i="1"/>
  <c r="F38" i="1"/>
  <c r="M37" i="1"/>
  <c r="P37" i="1" s="1"/>
  <c r="F26" i="3" l="1"/>
  <c r="M25" i="3"/>
  <c r="N26" i="3" s="1"/>
  <c r="N37" i="1"/>
  <c r="R37" i="1" s="1"/>
  <c r="Q38" i="1"/>
  <c r="F39" i="1"/>
  <c r="M38" i="1"/>
  <c r="P38" i="1" s="1"/>
  <c r="M26" i="3" l="1"/>
  <c r="N27" i="3" s="1"/>
  <c r="F27" i="3"/>
  <c r="N38" i="1"/>
  <c r="R38" i="1" s="1"/>
  <c r="Q39" i="1"/>
  <c r="F40" i="1"/>
  <c r="M39" i="1"/>
  <c r="P39" i="1" s="1"/>
  <c r="F28" i="3" l="1"/>
  <c r="M27" i="3"/>
  <c r="N28" i="3" s="1"/>
  <c r="N39" i="1"/>
  <c r="R39" i="1" s="1"/>
  <c r="Q40" i="1"/>
  <c r="F41" i="1"/>
  <c r="M40" i="1"/>
  <c r="P40" i="1" s="1"/>
  <c r="M28" i="3" l="1"/>
  <c r="N29" i="3" s="1"/>
  <c r="F29" i="3"/>
  <c r="N40" i="1"/>
  <c r="R40" i="1" s="1"/>
  <c r="Q41" i="1"/>
  <c r="F42" i="1"/>
  <c r="M41" i="1"/>
  <c r="P41" i="1" s="1"/>
  <c r="F30" i="3" l="1"/>
  <c r="M29" i="3"/>
  <c r="N30" i="3" s="1"/>
  <c r="Q42" i="1"/>
  <c r="N41" i="1"/>
  <c r="R41" i="1" s="1"/>
  <c r="F43" i="1"/>
  <c r="M42" i="1"/>
  <c r="P42" i="1" s="1"/>
  <c r="F31" i="3" l="1"/>
  <c r="M30" i="3"/>
  <c r="N31" i="3" s="1"/>
  <c r="F44" i="1"/>
  <c r="M43" i="1"/>
  <c r="P43" i="1" s="1"/>
  <c r="Q43" i="1"/>
  <c r="N42" i="1"/>
  <c r="R42" i="1" s="1"/>
  <c r="F32" i="3" l="1"/>
  <c r="M31" i="3"/>
  <c r="N32" i="3" s="1"/>
  <c r="Q44" i="1"/>
  <c r="N43" i="1"/>
  <c r="R43" i="1" s="1"/>
  <c r="F45" i="1"/>
  <c r="M44" i="1"/>
  <c r="P44" i="1" s="1"/>
  <c r="F33" i="3" l="1"/>
  <c r="M32" i="3"/>
  <c r="N33" i="3" s="1"/>
  <c r="Q45" i="1"/>
  <c r="N44" i="1"/>
  <c r="R44" i="1" s="1"/>
  <c r="F46" i="1"/>
  <c r="M45" i="1"/>
  <c r="P45" i="1" s="1"/>
  <c r="M33" i="3" l="1"/>
  <c r="N34" i="3" s="1"/>
  <c r="F34" i="3"/>
  <c r="Q46" i="1"/>
  <c r="N45" i="1"/>
  <c r="R45" i="1" s="1"/>
  <c r="F47" i="1"/>
  <c r="M46" i="1"/>
  <c r="P46" i="1" s="1"/>
  <c r="M34" i="3" l="1"/>
  <c r="N35" i="3" s="1"/>
  <c r="F35" i="3"/>
  <c r="Q47" i="1"/>
  <c r="N46" i="1"/>
  <c r="R46" i="1" s="1"/>
  <c r="F48" i="1"/>
  <c r="M47" i="1"/>
  <c r="P47" i="1" s="1"/>
  <c r="M35" i="3" l="1"/>
  <c r="N36" i="3" s="1"/>
  <c r="F36" i="3"/>
  <c r="F49" i="1"/>
  <c r="M48" i="1"/>
  <c r="P48" i="1" s="1"/>
  <c r="N47" i="1"/>
  <c r="R47" i="1" s="1"/>
  <c r="Q48" i="1"/>
  <c r="AA7" i="1"/>
  <c r="AB7" i="1" s="1"/>
  <c r="M36" i="3" l="1"/>
  <c r="N37" i="3" s="1"/>
  <c r="F37" i="3"/>
  <c r="Q49" i="1"/>
  <c r="N48" i="1"/>
  <c r="R48" i="1" s="1"/>
  <c r="F50" i="1"/>
  <c r="M49" i="1"/>
  <c r="P49" i="1" s="1"/>
  <c r="F38" i="3" l="1"/>
  <c r="M37" i="3"/>
  <c r="N38" i="3" s="1"/>
  <c r="F51" i="1"/>
  <c r="M50" i="1"/>
  <c r="P50" i="1" s="1"/>
  <c r="N49" i="1"/>
  <c r="R49" i="1" s="1"/>
  <c r="Q50" i="1"/>
  <c r="F39" i="3" l="1"/>
  <c r="M38" i="3"/>
  <c r="N39" i="3" s="1"/>
  <c r="Q51" i="1"/>
  <c r="N50" i="1"/>
  <c r="R50" i="1" s="1"/>
  <c r="F52" i="1"/>
  <c r="M51" i="1"/>
  <c r="P51" i="1" s="1"/>
  <c r="F40" i="3" l="1"/>
  <c r="M39" i="3"/>
  <c r="N40" i="3" s="1"/>
  <c r="F53" i="1"/>
  <c r="M52" i="1"/>
  <c r="P52" i="1" s="1"/>
  <c r="Q52" i="1"/>
  <c r="N51" i="1"/>
  <c r="R51" i="1" s="1"/>
  <c r="F41" i="3" l="1"/>
  <c r="M40" i="3"/>
  <c r="N41" i="3" s="1"/>
  <c r="Q53" i="1"/>
  <c r="N52" i="1"/>
  <c r="R52" i="1" s="1"/>
  <c r="F54" i="1"/>
  <c r="M53" i="1"/>
  <c r="P53" i="1" s="1"/>
  <c r="M41" i="3" l="1"/>
  <c r="N42" i="3" s="1"/>
  <c r="F42" i="3"/>
  <c r="Q54" i="1"/>
  <c r="N53" i="1"/>
  <c r="R53" i="1" s="1"/>
  <c r="F55" i="1"/>
  <c r="M54" i="1"/>
  <c r="P54" i="1" s="1"/>
  <c r="F43" i="3" l="1"/>
  <c r="M42" i="3"/>
  <c r="N43" i="3" s="1"/>
  <c r="Q55" i="1"/>
  <c r="N54" i="1"/>
  <c r="R54" i="1" s="1"/>
  <c r="F56" i="1"/>
  <c r="M55" i="1"/>
  <c r="P55" i="1" s="1"/>
  <c r="F44" i="3" l="1"/>
  <c r="M43" i="3"/>
  <c r="N44" i="3" s="1"/>
  <c r="F57" i="1"/>
  <c r="M56" i="1"/>
  <c r="P56" i="1" s="1"/>
  <c r="Q56" i="1"/>
  <c r="N55" i="1"/>
  <c r="R55" i="1" s="1"/>
  <c r="M44" i="3" l="1"/>
  <c r="N45" i="3" s="1"/>
  <c r="F45" i="3"/>
  <c r="Q57" i="1"/>
  <c r="N56" i="1"/>
  <c r="R56" i="1" s="1"/>
  <c r="F58" i="1"/>
  <c r="M57" i="1"/>
  <c r="P57" i="1" s="1"/>
  <c r="F46" i="3" l="1"/>
  <c r="M45" i="3"/>
  <c r="N46" i="3" s="1"/>
  <c r="Q58" i="1"/>
  <c r="N57" i="1"/>
  <c r="R57" i="1" s="1"/>
  <c r="F59" i="1"/>
  <c r="M58" i="1"/>
  <c r="P58" i="1" s="1"/>
  <c r="F47" i="3" l="1"/>
  <c r="M46" i="3"/>
  <c r="N47" i="3" s="1"/>
  <c r="Q59" i="1"/>
  <c r="N58" i="1"/>
  <c r="R58" i="1" s="1"/>
  <c r="F60" i="1"/>
  <c r="M59" i="1"/>
  <c r="P59" i="1" s="1"/>
  <c r="F48" i="3" l="1"/>
  <c r="M47" i="3"/>
  <c r="N48" i="3" s="1"/>
  <c r="N59" i="1"/>
  <c r="R59" i="1" s="1"/>
  <c r="Q60" i="1"/>
  <c r="AA8" i="1"/>
  <c r="AB8" i="1" s="1"/>
  <c r="F61" i="1"/>
  <c r="M60" i="1"/>
  <c r="P60" i="1" s="1"/>
  <c r="F49" i="3" l="1"/>
  <c r="M48" i="3"/>
  <c r="N49" i="3" s="1"/>
  <c r="F62" i="1"/>
  <c r="M61" i="1"/>
  <c r="P61" i="1" s="1"/>
  <c r="Q61" i="1"/>
  <c r="N60" i="1"/>
  <c r="R60" i="1" s="1"/>
  <c r="M49" i="3" l="1"/>
  <c r="N50" i="3" s="1"/>
  <c r="F50" i="3"/>
  <c r="F63" i="1"/>
  <c r="M62" i="1"/>
  <c r="P62" i="1" s="1"/>
  <c r="Q62" i="1"/>
  <c r="N61" i="1"/>
  <c r="R61" i="1" s="1"/>
  <c r="M50" i="3" l="1"/>
  <c r="N51" i="3" s="1"/>
  <c r="F51" i="3"/>
  <c r="Q63" i="1"/>
  <c r="N62" i="1"/>
  <c r="R62" i="1" s="1"/>
  <c r="F64" i="1"/>
  <c r="M64" i="1" s="1"/>
  <c r="M63" i="1"/>
  <c r="P63" i="1" s="1"/>
  <c r="M51" i="3" l="1"/>
  <c r="N52" i="3" s="1"/>
  <c r="F52" i="3"/>
  <c r="F65" i="1"/>
  <c r="P64" i="1"/>
  <c r="Q64" i="1"/>
  <c r="N63" i="1"/>
  <c r="R63" i="1" s="1"/>
  <c r="M52" i="3" l="1"/>
  <c r="N53" i="3" s="1"/>
  <c r="F53" i="3"/>
  <c r="Q65" i="1"/>
  <c r="N64" i="1"/>
  <c r="R64" i="1" s="1"/>
  <c r="F66" i="1"/>
  <c r="M65" i="1"/>
  <c r="P65" i="1" s="1"/>
  <c r="F54" i="3" l="1"/>
  <c r="M53" i="3"/>
  <c r="N54" i="3" s="1"/>
  <c r="F67" i="1"/>
  <c r="M66" i="1"/>
  <c r="P66" i="1" s="1"/>
  <c r="N65" i="1"/>
  <c r="R65" i="1" s="1"/>
  <c r="Q66" i="1"/>
  <c r="F55" i="3" l="1"/>
  <c r="M54" i="3"/>
  <c r="N55" i="3" s="1"/>
  <c r="Q67" i="1"/>
  <c r="N66" i="1"/>
  <c r="R66" i="1" s="1"/>
  <c r="F68" i="1"/>
  <c r="M67" i="1"/>
  <c r="P67" i="1" s="1"/>
  <c r="F56" i="3" l="1"/>
  <c r="M55" i="3"/>
  <c r="N56" i="3" s="1"/>
  <c r="F69" i="1"/>
  <c r="M68" i="1"/>
  <c r="Q68" i="1"/>
  <c r="N67" i="1"/>
  <c r="R67" i="1" s="1"/>
  <c r="F57" i="3" l="1"/>
  <c r="M56" i="3"/>
  <c r="N57" i="3" s="1"/>
  <c r="AA9" i="1"/>
  <c r="AB9" i="1" s="1"/>
  <c r="AB11" i="1" s="1"/>
  <c r="P68" i="1"/>
  <c r="N68" i="1"/>
  <c r="R68" i="1" s="1"/>
  <c r="Q69" i="1"/>
  <c r="F70" i="1"/>
  <c r="M69" i="1"/>
  <c r="P69" i="1" s="1"/>
  <c r="M57" i="3" l="1"/>
  <c r="N58" i="3" s="1"/>
  <c r="F58" i="3"/>
  <c r="N69" i="1"/>
  <c r="R69" i="1" s="1"/>
  <c r="Q70" i="1"/>
  <c r="M70" i="1"/>
  <c r="P70" i="1" s="1"/>
  <c r="F71" i="1"/>
  <c r="M58" i="3" l="1"/>
  <c r="N59" i="3" s="1"/>
  <c r="F59" i="3"/>
  <c r="N70" i="1"/>
  <c r="R70" i="1" s="1"/>
  <c r="Q71" i="1"/>
  <c r="F72" i="1"/>
  <c r="M71" i="1"/>
  <c r="P71" i="1" s="1"/>
  <c r="M59" i="3" l="1"/>
  <c r="N60" i="3" s="1"/>
  <c r="F60" i="3"/>
  <c r="N71" i="1"/>
  <c r="R71" i="1" s="1"/>
  <c r="F73" i="1"/>
  <c r="F74" i="1" s="1"/>
  <c r="M72" i="1"/>
  <c r="P72" i="1" s="1"/>
  <c r="Q72" i="1"/>
  <c r="M60" i="3" l="1"/>
  <c r="N61" i="3" s="1"/>
  <c r="F61" i="3"/>
  <c r="N72" i="1"/>
  <c r="R72" i="1" s="1"/>
  <c r="Q73" i="1"/>
  <c r="M73" i="1"/>
  <c r="P73" i="1" s="1"/>
  <c r="F62" i="3" l="1"/>
  <c r="M61" i="3"/>
  <c r="N62" i="3" s="1"/>
  <c r="N73" i="1"/>
  <c r="R73" i="1" s="1"/>
  <c r="Q74" i="1"/>
  <c r="F75" i="1"/>
  <c r="M75" i="1" s="1"/>
  <c r="P75" i="1" s="1"/>
  <c r="M74" i="1"/>
  <c r="P74" i="1" s="1"/>
  <c r="F63" i="3" l="1"/>
  <c r="M62" i="3"/>
  <c r="N63" i="3" s="1"/>
  <c r="N75" i="1"/>
  <c r="N74" i="1"/>
  <c r="R74" i="1" s="1"/>
  <c r="Q75" i="1"/>
  <c r="F64" i="3" l="1"/>
  <c r="M63" i="3"/>
  <c r="N64" i="3" s="1"/>
  <c r="R75" i="1"/>
  <c r="F65" i="3" l="1"/>
  <c r="M64" i="3"/>
  <c r="N65" i="3" s="1"/>
  <c r="M65" i="3" l="1"/>
  <c r="N66" i="3" s="1"/>
  <c r="F66" i="3"/>
  <c r="M66" i="3" l="1"/>
  <c r="N67" i="3" s="1"/>
  <c r="F67" i="3"/>
  <c r="M67" i="3" l="1"/>
  <c r="N68" i="3" s="1"/>
  <c r="F68" i="3"/>
  <c r="M68" i="3" l="1"/>
  <c r="N69" i="3" s="1"/>
  <c r="F69" i="3"/>
  <c r="F70" i="3" l="1"/>
  <c r="M69" i="3"/>
  <c r="N70" i="3" s="1"/>
  <c r="M70" i="3" l="1"/>
  <c r="N71" i="3" s="1"/>
  <c r="F71" i="3"/>
  <c r="F72" i="3" l="1"/>
  <c r="M71" i="3"/>
  <c r="N72" i="3" s="1"/>
  <c r="F73" i="3" l="1"/>
  <c r="M73" i="3" s="1"/>
  <c r="N74" i="3" s="1"/>
  <c r="M72" i="3"/>
  <c r="N73" i="3" s="1"/>
  <c r="F74" i="3" l="1"/>
  <c r="F75" i="3" l="1"/>
  <c r="M74" i="3"/>
  <c r="N75" i="3" s="1"/>
  <c r="M75" i="3" l="1"/>
  <c r="F76" i="3"/>
  <c r="F77" i="3" l="1"/>
  <c r="M76" i="3"/>
  <c r="N76" i="3" s="1"/>
  <c r="F78" i="3" l="1"/>
  <c r="M77" i="3"/>
  <c r="N77" i="3" s="1"/>
  <c r="F79" i="3" l="1"/>
  <c r="M78" i="3"/>
  <c r="N78" i="3" l="1"/>
  <c r="M79" i="3"/>
  <c r="N79" i="3" s="1"/>
  <c r="F80" i="3"/>
  <c r="M80" i="3" l="1"/>
  <c r="N80" i="3" s="1"/>
  <c r="F81" i="3"/>
  <c r="M81" i="3" l="1"/>
  <c r="F82" i="3"/>
  <c r="M82" i="3" l="1"/>
  <c r="F83" i="3"/>
  <c r="N82" i="3"/>
  <c r="N81" i="3"/>
  <c r="F84" i="3" l="1"/>
  <c r="M84" i="3" s="1"/>
  <c r="M83" i="3"/>
  <c r="N83" i="3" s="1"/>
  <c r="N84" i="3" l="1"/>
</calcChain>
</file>

<file path=xl/sharedStrings.xml><?xml version="1.0" encoding="utf-8"?>
<sst xmlns="http://schemas.openxmlformats.org/spreadsheetml/2006/main" count="60" uniqueCount="38">
  <si>
    <t>Agency</t>
  </si>
  <si>
    <t>Individual</t>
  </si>
  <si>
    <t>Total</t>
  </si>
  <si>
    <t>Month</t>
  </si>
  <si>
    <t>Year</t>
  </si>
  <si>
    <t>(a)Activity +</t>
  </si>
  <si>
    <t>(a)Activity -</t>
  </si>
  <si>
    <t>(a)Net</t>
  </si>
  <si>
    <t>Agency Registrants</t>
  </si>
  <si>
    <t>(i)Activity +</t>
  </si>
  <si>
    <t>(i)Activity -</t>
  </si>
  <si>
    <t>(i)Net</t>
  </si>
  <si>
    <t>Individual Registrants</t>
  </si>
  <si>
    <t>Total Activity +</t>
  </si>
  <si>
    <t>Total Activity -</t>
  </si>
  <si>
    <t>Total Registrants</t>
  </si>
  <si>
    <t>Change</t>
  </si>
  <si>
    <t>Column3</t>
  </si>
  <si>
    <t>Column4</t>
  </si>
  <si>
    <t>Column1</t>
  </si>
  <si>
    <t>Column2</t>
  </si>
  <si>
    <t>Benchmark</t>
  </si>
  <si>
    <t>Renewals</t>
  </si>
  <si>
    <t>Homes Investigated</t>
  </si>
  <si>
    <t>Attempts to Register</t>
  </si>
  <si>
    <t>Registrants Processed</t>
  </si>
  <si>
    <t>Citations/ Legal Action</t>
  </si>
  <si>
    <t>Attrition Calculation</t>
  </si>
  <si>
    <t>Number of Closure</t>
  </si>
  <si>
    <t>AVG Registrants</t>
  </si>
  <si>
    <t>Average Attrition</t>
  </si>
  <si>
    <t>Attiriton Formula</t>
  </si>
  <si>
    <t>Number of Vacation Rental Closures</t>
  </si>
  <si>
    <t>x</t>
  </si>
  <si>
    <t>Average Number of Vacation Rentals</t>
  </si>
  <si>
    <t>Vacation Rental Audit and Legal Actions</t>
  </si>
  <si>
    <t>Inspections</t>
  </si>
  <si>
    <t>Citations/Legal Actions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</si>
</sst>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_);\(0.00\)"/>
    <numFmt numFmtId="165" formatCode="0_);\(0\)"/>
  </numFmts>
  <fonts count="5" x14ac:knownFonts="1">
    <font>
      <sz val="11"/>
      <color theme="1"/>
      <name val="Calibri"/>
      <family val="2"/>
      <scheme val="minor"/>
    </font>
    <font>
      <b/>
      <sz val="11"/>
      <color theme="0"/>
      <name val="Arial"/>
      <family val="2"/>
    </font>
    <font>
      <sz val="10"/>
      <name val="Arial"/>
      <family val="2"/>
    </font>
    <font>
      <sz val="8"/>
      <name val="Calibri"/>
      <family val="2"/>
      <scheme val="minor"/>
    </font>
    <font>
      <b/>
      <sz val="11"/>
      <color theme="0"/>
      <name val="Calibri"/>
      <family val="2"/>
      <scheme val="minor"/>
    </font>
  </fonts>
  <fills count="9">
    <fill>
      <patternFill patternType="none"/>
    </fill>
    <fill>
      <patternFill patternType="gray125"/>
    </fill>
    <fill>
      <patternFill patternType="solid">
        <fgColor theme="4" tint="0.39997558519241921"/>
        <bgColor indexed="64"/>
      </patternFill>
    </fill>
    <fill>
      <patternFill patternType="solid">
        <fgColor theme="4" tint="0.79998168889431442"/>
        <bgColor indexed="64"/>
      </patternFill>
    </fill>
    <fill>
      <patternFill patternType="solid">
        <fgColor theme="4" tint="-0.249977111117893"/>
        <bgColor indexed="64"/>
      </patternFill>
    </fill>
    <fill>
      <patternFill patternType="solid">
        <fgColor theme="4"/>
        <bgColor indexed="64"/>
      </patternFill>
    </fill>
    <fill>
      <patternFill patternType="solid">
        <fgColor theme="5" tint="0.39997558519241921"/>
        <bgColor indexed="64"/>
      </patternFill>
    </fill>
    <fill>
      <patternFill patternType="solid">
        <fgColor theme="3" tint="0.59999389629810485"/>
        <bgColor indexed="64"/>
      </patternFill>
    </fill>
    <fill>
      <patternFill patternType="solid">
        <fgColor theme="5" tint="-0.249977111117893"/>
        <bgColor indexed="64"/>
      </patternFill>
    </fill>
  </fills>
  <borders count="1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style="medium">
        <color indexed="64"/>
      </left>
      <right/>
      <top style="medium">
        <color indexed="64"/>
      </top>
      <bottom/>
      <diagonal/>
    </border>
    <border>
      <left/>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s>
  <cellStyleXfs count="1">
    <xf numFmtId="0" fontId="0" fillId="0" borderId="0"/>
  </cellStyleXfs>
  <cellXfs count="47">
    <xf numFmtId="0" fontId="0" fillId="0" borderId="0" xfId="0"/>
    <xf numFmtId="17" fontId="0" fillId="0" borderId="0" xfId="0" applyNumberFormat="1"/>
    <xf numFmtId="164" fontId="0" fillId="0" borderId="1" xfId="0" applyNumberFormat="1" applyBorder="1"/>
    <xf numFmtId="164" fontId="0" fillId="0" borderId="2" xfId="0" applyNumberFormat="1" applyBorder="1"/>
    <xf numFmtId="164" fontId="0" fillId="0" borderId="3" xfId="0" applyNumberFormat="1" applyBorder="1"/>
    <xf numFmtId="164" fontId="0" fillId="0" borderId="4" xfId="0" applyNumberFormat="1" applyBorder="1"/>
    <xf numFmtId="164" fontId="0" fillId="0" borderId="0" xfId="0" applyNumberFormat="1"/>
    <xf numFmtId="164" fontId="0" fillId="0" borderId="5" xfId="0" applyNumberFormat="1" applyBorder="1"/>
    <xf numFmtId="164" fontId="0" fillId="0" borderId="6" xfId="0" applyNumberFormat="1" applyBorder="1"/>
    <xf numFmtId="164" fontId="0" fillId="0" borderId="7" xfId="0" applyNumberFormat="1" applyBorder="1"/>
    <xf numFmtId="0" fontId="0" fillId="0" borderId="4" xfId="0" applyBorder="1"/>
    <xf numFmtId="0" fontId="0" fillId="0" borderId="5" xfId="0" applyBorder="1"/>
    <xf numFmtId="0" fontId="1" fillId="0" borderId="15" xfId="0" applyFont="1" applyBorder="1" applyAlignment="1">
      <alignment horizontal="center" wrapText="1"/>
    </xf>
    <xf numFmtId="0" fontId="1" fillId="0" borderId="7" xfId="0" applyFont="1" applyBorder="1" applyAlignment="1">
      <alignment horizontal="center" wrapText="1"/>
    </xf>
    <xf numFmtId="165" fontId="2" fillId="0" borderId="0" xfId="0" applyNumberFormat="1" applyFont="1" applyAlignment="1">
      <alignment horizontal="center"/>
    </xf>
    <xf numFmtId="0" fontId="0" fillId="3" borderId="0" xfId="0" applyFill="1" applyAlignment="1">
      <alignment horizontal="center"/>
    </xf>
    <xf numFmtId="0" fontId="0" fillId="6" borderId="0" xfId="0" applyFill="1"/>
    <xf numFmtId="0" fontId="0" fillId="7" borderId="0" xfId="0" applyFill="1"/>
    <xf numFmtId="0" fontId="0" fillId="5" borderId="0" xfId="0" applyFill="1"/>
    <xf numFmtId="0" fontId="0" fillId="8" borderId="0" xfId="0" applyFill="1"/>
    <xf numFmtId="0" fontId="0" fillId="8" borderId="0" xfId="0" applyFill="1" applyAlignment="1">
      <alignment horizontal="center"/>
    </xf>
    <xf numFmtId="0" fontId="4" fillId="5" borderId="0" xfId="0" applyFont="1" applyFill="1" applyAlignment="1">
      <alignment horizontal="center"/>
    </xf>
    <xf numFmtId="17" fontId="0" fillId="0" borderId="0" xfId="0" applyNumberFormat="1" applyAlignment="1">
      <alignment horizontal="center"/>
    </xf>
    <xf numFmtId="1" fontId="2" fillId="0" borderId="0" xfId="0" applyNumberFormat="1" applyFont="1" applyAlignment="1">
      <alignment horizontal="center"/>
    </xf>
    <xf numFmtId="1" fontId="0" fillId="0" borderId="0" xfId="0" applyNumberFormat="1" applyAlignment="1">
      <alignment horizontal="center"/>
    </xf>
    <xf numFmtId="0" fontId="0" fillId="0" borderId="0" xfId="0" applyAlignment="1">
      <alignment horizontal="center" vertical="center"/>
    </xf>
    <xf numFmtId="1" fontId="0" fillId="0" borderId="0" xfId="0" applyNumberFormat="1" applyAlignment="1">
      <alignment horizontal="center" vertical="center"/>
    </xf>
    <xf numFmtId="17" fontId="0" fillId="0" borderId="0" xfId="0" applyNumberFormat="1" applyAlignment="1">
      <alignment horizontal="center" vertical="center"/>
    </xf>
    <xf numFmtId="17" fontId="0" fillId="0" borderId="0" xfId="0" applyNumberFormat="1" applyAlignment="1">
      <alignment horizontal="right"/>
    </xf>
    <xf numFmtId="17" fontId="0" fillId="0" borderId="0" xfId="0" applyNumberFormat="1" applyAlignment="1">
      <alignment horizontal="right" vertical="center"/>
    </xf>
    <xf numFmtId="0" fontId="0" fillId="0" borderId="10" xfId="0" applyBorder="1" applyAlignment="1">
      <alignment horizontal="center" vertical="center"/>
    </xf>
    <xf numFmtId="0" fontId="0" fillId="0" borderId="13" xfId="0" applyBorder="1" applyAlignment="1">
      <alignment horizontal="center" vertical="center"/>
    </xf>
    <xf numFmtId="0" fontId="0" fillId="0" borderId="11" xfId="0" applyBorder="1" applyAlignment="1">
      <alignment horizontal="center" vertical="center"/>
    </xf>
    <xf numFmtId="0" fontId="0" fillId="0" borderId="14" xfId="0" applyBorder="1" applyAlignment="1">
      <alignment horizontal="center" vertical="center"/>
    </xf>
    <xf numFmtId="0" fontId="0" fillId="0" borderId="8" xfId="0" applyBorder="1" applyAlignment="1">
      <alignment horizontal="center" vertical="center"/>
    </xf>
    <xf numFmtId="0" fontId="0" fillId="0" borderId="12" xfId="0" applyBorder="1" applyAlignment="1">
      <alignment horizontal="center" vertical="center"/>
    </xf>
    <xf numFmtId="0" fontId="0" fillId="2" borderId="0" xfId="0" applyFill="1" applyAlignment="1">
      <alignment horizontal="center"/>
    </xf>
    <xf numFmtId="0" fontId="0" fillId="4" borderId="0" xfId="0" applyFill="1" applyAlignment="1">
      <alignment horizontal="center"/>
    </xf>
    <xf numFmtId="0" fontId="0" fillId="3" borderId="1" xfId="0" applyFill="1" applyBorder="1" applyAlignment="1">
      <alignment horizontal="center"/>
    </xf>
    <xf numFmtId="0" fontId="0" fillId="3" borderId="2" xfId="0" applyFill="1" applyBorder="1" applyAlignment="1">
      <alignment horizontal="center"/>
    </xf>
    <xf numFmtId="0" fontId="0" fillId="3" borderId="3" xfId="0" applyFill="1" applyBorder="1" applyAlignment="1">
      <alignment horizontal="center"/>
    </xf>
    <xf numFmtId="0" fontId="0" fillId="0" borderId="9" xfId="0" applyBorder="1" applyAlignment="1">
      <alignment horizontal="center"/>
    </xf>
    <xf numFmtId="0" fontId="0" fillId="0" borderId="13" xfId="0" applyBorder="1" applyAlignment="1">
      <alignment horizontal="center"/>
    </xf>
    <xf numFmtId="0" fontId="4" fillId="6" borderId="0" xfId="0" applyFont="1" applyFill="1" applyAlignment="1">
      <alignment horizontal="center"/>
    </xf>
    <xf numFmtId="0" fontId="4" fillId="7" borderId="0" xfId="0" applyFont="1" applyFill="1" applyAlignment="1">
      <alignment horizontal="center"/>
    </xf>
    <xf numFmtId="0" fontId="4" fillId="5" borderId="0" xfId="0" applyFont="1" applyFill="1" applyAlignment="1">
      <alignment horizontal="center"/>
    </xf>
    <xf numFmtId="0" fontId="4" fillId="8" borderId="0" xfId="0" applyFont="1" applyFill="1" applyAlignment="1">
      <alignment horizontal="center"/>
    </xf>
  </cellXfs>
  <cellStyles count="1">
    <cellStyle name="Normal" xfId="0" builtinId="0"/>
  </cellStyles>
  <dxfs count="38">
    <dxf>
      <numFmt numFmtId="164" formatCode="0.00_);\(0.00\)"/>
    </dxf>
    <dxf>
      <numFmt numFmtId="164" formatCode="0.00_);\(0.00\)"/>
    </dxf>
    <dxf>
      <numFmt numFmtId="164" formatCode="0.00_);\(0.00\)"/>
    </dxf>
    <dxf>
      <numFmt numFmtId="164" formatCode="0.00_);\(0.00\)"/>
    </dxf>
    <dxf>
      <numFmt numFmtId="164" formatCode="0.00_);\(0.00\)"/>
    </dxf>
    <dxf>
      <numFmt numFmtId="164" formatCode="0.00_);\(0.00\)"/>
    </dxf>
    <dxf>
      <numFmt numFmtId="164" formatCode="0.00_);\(0.00\)"/>
    </dxf>
    <dxf>
      <numFmt numFmtId="164" formatCode="0.00_);\(0.00\)"/>
    </dxf>
    <dxf>
      <numFmt numFmtId="164" formatCode="0.00_);\(0.00\)"/>
    </dxf>
    <dxf>
      <numFmt numFmtId="164" formatCode="0.00_);\(0.00\)"/>
    </dxf>
    <dxf>
      <numFmt numFmtId="164" formatCode="0.00_);\(0.00\)"/>
    </dxf>
    <dxf>
      <numFmt numFmtId="164" formatCode="0.00_);\(0.00\)"/>
    </dxf>
    <dxf>
      <numFmt numFmtId="164" formatCode="0.00_);\(0.00\)"/>
    </dxf>
    <dxf>
      <numFmt numFmtId="164" formatCode="0.00_);\(0.00\)"/>
    </dxf>
    <dxf>
      <numFmt numFmtId="164" formatCode="0.00_);\(0.00\)"/>
    </dxf>
    <dxf>
      <numFmt numFmtId="164" formatCode="0.00_);\(0.00\)"/>
    </dxf>
    <dxf>
      <numFmt numFmtId="164" formatCode="0.00_);\(0.00\)"/>
    </dxf>
    <dxf>
      <numFmt numFmtId="22" formatCode="mmm\-yy"/>
    </dxf>
    <dxf>
      <numFmt numFmtId="22" formatCode="mmm\-yy"/>
    </dxf>
    <dxf>
      <font>
        <strike val="0"/>
        <outline val="0"/>
        <shadow val="0"/>
        <u val="none"/>
        <vertAlign val="baseline"/>
        <sz val="11"/>
        <color theme="1"/>
        <name val="Calibri"/>
        <family val="2"/>
        <scheme val="minor"/>
      </font>
    </dxf>
    <dxf>
      <numFmt numFmtId="164" formatCode="0.00_);\(0.00\)"/>
    </dxf>
    <dxf>
      <numFmt numFmtId="164" formatCode="0.00_);\(0.00\)"/>
    </dxf>
    <dxf>
      <numFmt numFmtId="164" formatCode="0.00_);\(0.00\)"/>
    </dxf>
    <dxf>
      <numFmt numFmtId="164" formatCode="0.00_);\(0.00\)"/>
    </dxf>
    <dxf>
      <numFmt numFmtId="164" formatCode="0.00_);\(0.00\)"/>
      <border diagonalUp="0" diagonalDown="0">
        <left/>
        <right style="thin">
          <color indexed="64"/>
        </right>
        <top/>
        <bottom/>
        <vertical/>
        <horizontal/>
      </border>
    </dxf>
    <dxf>
      <numFmt numFmtId="164" formatCode="0.00_);\(0.00\)"/>
    </dxf>
    <dxf>
      <numFmt numFmtId="164" formatCode="0.00_);\(0.00\)"/>
    </dxf>
    <dxf>
      <numFmt numFmtId="164" formatCode="0.00_);\(0.00\)"/>
      <border diagonalUp="0" diagonalDown="0">
        <left style="thin">
          <color indexed="64"/>
        </left>
        <right/>
        <top/>
        <bottom/>
        <vertical/>
        <horizontal/>
      </border>
    </dxf>
    <dxf>
      <numFmt numFmtId="164" formatCode="0.00_);\(0.00\)"/>
      <border diagonalUp="0" diagonalDown="0">
        <left/>
        <right style="thin">
          <color indexed="64"/>
        </right>
        <top/>
        <bottom/>
        <vertical/>
        <horizontal/>
      </border>
    </dxf>
    <dxf>
      <numFmt numFmtId="164" formatCode="0.00_);\(0.00\)"/>
    </dxf>
    <dxf>
      <numFmt numFmtId="164" formatCode="0.00_);\(0.00\)"/>
    </dxf>
    <dxf>
      <numFmt numFmtId="164" formatCode="0.00_);\(0.00\)"/>
      <border diagonalUp="0" diagonalDown="0">
        <left style="thin">
          <color indexed="64"/>
        </left>
        <right/>
        <top/>
        <bottom/>
        <vertical/>
        <horizontal/>
      </border>
    </dxf>
    <dxf>
      <numFmt numFmtId="164" formatCode="0.00_);\(0.00\)"/>
      <border diagonalUp="0" diagonalDown="0">
        <left/>
        <right style="thin">
          <color indexed="64"/>
        </right>
        <top/>
        <bottom/>
        <vertical/>
        <horizontal/>
      </border>
    </dxf>
    <dxf>
      <numFmt numFmtId="164" formatCode="0.00_);\(0.00\)"/>
    </dxf>
    <dxf>
      <numFmt numFmtId="164" formatCode="0.00_);\(0.00\)"/>
    </dxf>
    <dxf>
      <numFmt numFmtId="164" formatCode="0.00_);\(0.00\)"/>
      <border diagonalUp="0" diagonalDown="0">
        <left style="thin">
          <color indexed="64"/>
        </left>
        <right/>
        <top/>
        <bottom/>
        <vertical/>
        <horizontal/>
      </border>
    </dxf>
    <dxf>
      <numFmt numFmtId="22" formatCode="mmm\-yy"/>
    </dxf>
    <dxf>
      <numFmt numFmtId="22" formatCode="mmm\-yy"/>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microsoft.com/office/2007/relationships/slicerCache" Target="slicerCaches/slicerCach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Total</a:t>
            </a:r>
            <a:r>
              <a:rPr lang="en-US" baseline="0"/>
              <a:t> registrants 4/2017-07/2022</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spPr>
            <a:ln w="28575" cap="rnd">
              <a:solidFill>
                <a:schemeClr val="accent1"/>
              </a:solidFill>
              <a:round/>
            </a:ln>
            <a:effectLst/>
          </c:spPr>
          <c:marker>
            <c:symbol val="none"/>
          </c:marker>
          <c:dLbls>
            <c:dLbl>
              <c:idx val="0"/>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1">
                          <a:lumMod val="65000"/>
                          <a:lumOff val="35000"/>
                        </a:schemeClr>
                      </a:solidFill>
                      <a:latin typeface="+mn-lt"/>
                      <a:ea typeface="+mn-ea"/>
                      <a:cs typeface="+mn-cs"/>
                    </a:defRPr>
                  </a:pPr>
                  <a:endParaRPr lang="en-US"/>
                </a:p>
              </c:txPr>
              <c:showLegendKey val="0"/>
              <c:showVal val="1"/>
              <c:showCatName val="1"/>
              <c:showSerName val="0"/>
              <c:showPercent val="0"/>
              <c:showBubbleSize val="0"/>
              <c:extLst>
                <c:ext xmlns:c15="http://schemas.microsoft.com/office/drawing/2012/chart" uri="{CE6537A1-D6FC-4f65-9D91-7224C49458BB}">
                  <c15:spPr xmlns:c15="http://schemas.microsoft.com/office/drawing/2012/chart">
                    <a:prstGeom prst="wedgeRectCallout">
                      <a:avLst/>
                    </a:prstGeom>
                    <a:noFill/>
                    <a:ln>
                      <a:noFill/>
                    </a:ln>
                  </c15:spPr>
                </c:ext>
                <c:ext xmlns:c16="http://schemas.microsoft.com/office/drawing/2014/chart" uri="{C3380CC4-5D6E-409C-BE32-E72D297353CC}">
                  <c16:uniqueId val="{00000000-6ADC-4D0D-A686-39A065BD8229}"/>
                </c:ext>
              </c:extLst>
            </c:dLbl>
            <c:dLbl>
              <c:idx val="1"/>
              <c:delete val="1"/>
              <c:extLst>
                <c:ext xmlns:c15="http://schemas.microsoft.com/office/drawing/2012/chart" uri="{CE6537A1-D6FC-4f65-9D91-7224C49458BB}"/>
                <c:ext xmlns:c16="http://schemas.microsoft.com/office/drawing/2014/chart" uri="{C3380CC4-5D6E-409C-BE32-E72D297353CC}">
                  <c16:uniqueId val="{00000001-6ADC-4D0D-A686-39A065BD8229}"/>
                </c:ext>
              </c:extLst>
            </c:dLbl>
            <c:dLbl>
              <c:idx val="2"/>
              <c:delete val="1"/>
              <c:extLst>
                <c:ext xmlns:c15="http://schemas.microsoft.com/office/drawing/2012/chart" uri="{CE6537A1-D6FC-4f65-9D91-7224C49458BB}"/>
                <c:ext xmlns:c16="http://schemas.microsoft.com/office/drawing/2014/chart" uri="{C3380CC4-5D6E-409C-BE32-E72D297353CC}">
                  <c16:uniqueId val="{00000002-6ADC-4D0D-A686-39A065BD8229}"/>
                </c:ext>
              </c:extLst>
            </c:dLbl>
            <c:dLbl>
              <c:idx val="3"/>
              <c:delete val="1"/>
              <c:extLst>
                <c:ext xmlns:c15="http://schemas.microsoft.com/office/drawing/2012/chart" uri="{CE6537A1-D6FC-4f65-9D91-7224C49458BB}"/>
                <c:ext xmlns:c16="http://schemas.microsoft.com/office/drawing/2014/chart" uri="{C3380CC4-5D6E-409C-BE32-E72D297353CC}">
                  <c16:uniqueId val="{00000003-6ADC-4D0D-A686-39A065BD8229}"/>
                </c:ext>
              </c:extLst>
            </c:dLbl>
            <c:dLbl>
              <c:idx val="4"/>
              <c:delete val="1"/>
              <c:extLst>
                <c:ext xmlns:c15="http://schemas.microsoft.com/office/drawing/2012/chart" uri="{CE6537A1-D6FC-4f65-9D91-7224C49458BB}"/>
                <c:ext xmlns:c16="http://schemas.microsoft.com/office/drawing/2014/chart" uri="{C3380CC4-5D6E-409C-BE32-E72D297353CC}">
                  <c16:uniqueId val="{00000004-6ADC-4D0D-A686-39A065BD8229}"/>
                </c:ext>
              </c:extLst>
            </c:dLbl>
            <c:dLbl>
              <c:idx val="5"/>
              <c:delete val="1"/>
              <c:extLst>
                <c:ext xmlns:c15="http://schemas.microsoft.com/office/drawing/2012/chart" uri="{CE6537A1-D6FC-4f65-9D91-7224C49458BB}"/>
                <c:ext xmlns:c16="http://schemas.microsoft.com/office/drawing/2014/chart" uri="{C3380CC4-5D6E-409C-BE32-E72D297353CC}">
                  <c16:uniqueId val="{00000005-6ADC-4D0D-A686-39A065BD8229}"/>
                </c:ext>
              </c:extLst>
            </c:dLbl>
            <c:dLbl>
              <c:idx val="6"/>
              <c:delete val="1"/>
              <c:extLst>
                <c:ext xmlns:c15="http://schemas.microsoft.com/office/drawing/2012/chart" uri="{CE6537A1-D6FC-4f65-9D91-7224C49458BB}"/>
                <c:ext xmlns:c16="http://schemas.microsoft.com/office/drawing/2014/chart" uri="{C3380CC4-5D6E-409C-BE32-E72D297353CC}">
                  <c16:uniqueId val="{00000006-6ADC-4D0D-A686-39A065BD8229}"/>
                </c:ext>
              </c:extLst>
            </c:dLbl>
            <c:dLbl>
              <c:idx val="7"/>
              <c:delete val="1"/>
              <c:extLst>
                <c:ext xmlns:c15="http://schemas.microsoft.com/office/drawing/2012/chart" uri="{CE6537A1-D6FC-4f65-9D91-7224C49458BB}"/>
                <c:ext xmlns:c16="http://schemas.microsoft.com/office/drawing/2014/chart" uri="{C3380CC4-5D6E-409C-BE32-E72D297353CC}">
                  <c16:uniqueId val="{00000007-6ADC-4D0D-A686-39A065BD8229}"/>
                </c:ext>
              </c:extLst>
            </c:dLbl>
            <c:dLbl>
              <c:idx val="8"/>
              <c:delete val="1"/>
              <c:extLst>
                <c:ext xmlns:c15="http://schemas.microsoft.com/office/drawing/2012/chart" uri="{CE6537A1-D6FC-4f65-9D91-7224C49458BB}"/>
                <c:ext xmlns:c16="http://schemas.microsoft.com/office/drawing/2014/chart" uri="{C3380CC4-5D6E-409C-BE32-E72D297353CC}">
                  <c16:uniqueId val="{00000008-6ADC-4D0D-A686-39A065BD8229}"/>
                </c:ext>
              </c:extLst>
            </c:dLbl>
            <c:dLbl>
              <c:idx val="9"/>
              <c:delete val="1"/>
              <c:extLst>
                <c:ext xmlns:c15="http://schemas.microsoft.com/office/drawing/2012/chart" uri="{CE6537A1-D6FC-4f65-9D91-7224C49458BB}"/>
                <c:ext xmlns:c16="http://schemas.microsoft.com/office/drawing/2014/chart" uri="{C3380CC4-5D6E-409C-BE32-E72D297353CC}">
                  <c16:uniqueId val="{00000009-6ADC-4D0D-A686-39A065BD8229}"/>
                </c:ext>
              </c:extLst>
            </c:dLbl>
            <c:dLbl>
              <c:idx val="10"/>
              <c:delete val="1"/>
              <c:extLst>
                <c:ext xmlns:c15="http://schemas.microsoft.com/office/drawing/2012/chart" uri="{CE6537A1-D6FC-4f65-9D91-7224C49458BB}"/>
                <c:ext xmlns:c16="http://schemas.microsoft.com/office/drawing/2014/chart" uri="{C3380CC4-5D6E-409C-BE32-E72D297353CC}">
                  <c16:uniqueId val="{0000000A-6ADC-4D0D-A686-39A065BD8229}"/>
                </c:ext>
              </c:extLst>
            </c:dLbl>
            <c:dLbl>
              <c:idx val="11"/>
              <c:delete val="1"/>
              <c:extLst>
                <c:ext xmlns:c15="http://schemas.microsoft.com/office/drawing/2012/chart" uri="{CE6537A1-D6FC-4f65-9D91-7224C49458BB}"/>
                <c:ext xmlns:c16="http://schemas.microsoft.com/office/drawing/2014/chart" uri="{C3380CC4-5D6E-409C-BE32-E72D297353CC}">
                  <c16:uniqueId val="{0000000B-6ADC-4D0D-A686-39A065BD8229}"/>
                </c:ext>
              </c:extLst>
            </c:dLbl>
            <c:dLbl>
              <c:idx val="12"/>
              <c:delete val="1"/>
              <c:extLst>
                <c:ext xmlns:c15="http://schemas.microsoft.com/office/drawing/2012/chart" uri="{CE6537A1-D6FC-4f65-9D91-7224C49458BB}"/>
                <c:ext xmlns:c16="http://schemas.microsoft.com/office/drawing/2014/chart" uri="{C3380CC4-5D6E-409C-BE32-E72D297353CC}">
                  <c16:uniqueId val="{0000000C-6ADC-4D0D-A686-39A065BD8229}"/>
                </c:ext>
              </c:extLst>
            </c:dLbl>
            <c:dLbl>
              <c:idx val="13"/>
              <c:delete val="1"/>
              <c:extLst>
                <c:ext xmlns:c15="http://schemas.microsoft.com/office/drawing/2012/chart" uri="{CE6537A1-D6FC-4f65-9D91-7224C49458BB}"/>
                <c:ext xmlns:c16="http://schemas.microsoft.com/office/drawing/2014/chart" uri="{C3380CC4-5D6E-409C-BE32-E72D297353CC}">
                  <c16:uniqueId val="{0000000D-6ADC-4D0D-A686-39A065BD8229}"/>
                </c:ext>
              </c:extLst>
            </c:dLbl>
            <c:dLbl>
              <c:idx val="14"/>
              <c:delete val="1"/>
              <c:extLst>
                <c:ext xmlns:c15="http://schemas.microsoft.com/office/drawing/2012/chart" uri="{CE6537A1-D6FC-4f65-9D91-7224C49458BB}"/>
                <c:ext xmlns:c16="http://schemas.microsoft.com/office/drawing/2014/chart" uri="{C3380CC4-5D6E-409C-BE32-E72D297353CC}">
                  <c16:uniqueId val="{0000000E-6ADC-4D0D-A686-39A065BD8229}"/>
                </c:ext>
              </c:extLst>
            </c:dLbl>
            <c:dLbl>
              <c:idx val="15"/>
              <c:delete val="1"/>
              <c:extLst>
                <c:ext xmlns:c15="http://schemas.microsoft.com/office/drawing/2012/chart" uri="{CE6537A1-D6FC-4f65-9D91-7224C49458BB}"/>
                <c:ext xmlns:c16="http://schemas.microsoft.com/office/drawing/2014/chart" uri="{C3380CC4-5D6E-409C-BE32-E72D297353CC}">
                  <c16:uniqueId val="{0000000F-6ADC-4D0D-A686-39A065BD8229}"/>
                </c:ext>
              </c:extLst>
            </c:dLbl>
            <c:dLbl>
              <c:idx val="16"/>
              <c:delete val="1"/>
              <c:extLst>
                <c:ext xmlns:c15="http://schemas.microsoft.com/office/drawing/2012/chart" uri="{CE6537A1-D6FC-4f65-9D91-7224C49458BB}"/>
                <c:ext xmlns:c16="http://schemas.microsoft.com/office/drawing/2014/chart" uri="{C3380CC4-5D6E-409C-BE32-E72D297353CC}">
                  <c16:uniqueId val="{00000010-6ADC-4D0D-A686-39A065BD8229}"/>
                </c:ext>
              </c:extLst>
            </c:dLbl>
            <c:dLbl>
              <c:idx val="17"/>
              <c:layout>
                <c:manualLayout>
                  <c:x val="1.128440922918955E-2"/>
                  <c:y val="0.11439559097456407"/>
                </c:manualLayout>
              </c:layout>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1">
                          <a:lumMod val="65000"/>
                          <a:lumOff val="35000"/>
                        </a:schemeClr>
                      </a:solidFill>
                      <a:latin typeface="+mn-lt"/>
                      <a:ea typeface="+mn-ea"/>
                      <a:cs typeface="+mn-cs"/>
                    </a:defRPr>
                  </a:pPr>
                  <a:endParaRPr lang="en-US"/>
                </a:p>
              </c:txPr>
              <c:showLegendKey val="0"/>
              <c:showVal val="1"/>
              <c:showCatName val="1"/>
              <c:showSerName val="0"/>
              <c:showPercent val="0"/>
              <c:showBubbleSize val="0"/>
              <c:extLst>
                <c:ext xmlns:c15="http://schemas.microsoft.com/office/drawing/2012/chart" uri="{CE6537A1-D6FC-4f65-9D91-7224C49458BB}">
                  <c15:spPr xmlns:c15="http://schemas.microsoft.com/office/drawing/2012/chart">
                    <a:prstGeom prst="wedgeRectCallout">
                      <a:avLst/>
                    </a:prstGeom>
                    <a:noFill/>
                    <a:ln>
                      <a:noFill/>
                    </a:ln>
                  </c15:spPr>
                </c:ext>
                <c:ext xmlns:c16="http://schemas.microsoft.com/office/drawing/2014/chart" uri="{C3380CC4-5D6E-409C-BE32-E72D297353CC}">
                  <c16:uniqueId val="{00000011-6ADC-4D0D-A686-39A065BD8229}"/>
                </c:ext>
              </c:extLst>
            </c:dLbl>
            <c:dLbl>
              <c:idx val="18"/>
              <c:delete val="1"/>
              <c:extLst>
                <c:ext xmlns:c15="http://schemas.microsoft.com/office/drawing/2012/chart" uri="{CE6537A1-D6FC-4f65-9D91-7224C49458BB}"/>
                <c:ext xmlns:c16="http://schemas.microsoft.com/office/drawing/2014/chart" uri="{C3380CC4-5D6E-409C-BE32-E72D297353CC}">
                  <c16:uniqueId val="{00000012-6ADC-4D0D-A686-39A065BD8229}"/>
                </c:ext>
              </c:extLst>
            </c:dLbl>
            <c:dLbl>
              <c:idx val="19"/>
              <c:delete val="1"/>
              <c:extLst>
                <c:ext xmlns:c15="http://schemas.microsoft.com/office/drawing/2012/chart" uri="{CE6537A1-D6FC-4f65-9D91-7224C49458BB}"/>
                <c:ext xmlns:c16="http://schemas.microsoft.com/office/drawing/2014/chart" uri="{C3380CC4-5D6E-409C-BE32-E72D297353CC}">
                  <c16:uniqueId val="{00000013-6ADC-4D0D-A686-39A065BD8229}"/>
                </c:ext>
              </c:extLst>
            </c:dLbl>
            <c:dLbl>
              <c:idx val="20"/>
              <c:delete val="1"/>
              <c:extLst>
                <c:ext xmlns:c15="http://schemas.microsoft.com/office/drawing/2012/chart" uri="{CE6537A1-D6FC-4f65-9D91-7224C49458BB}"/>
                <c:ext xmlns:c16="http://schemas.microsoft.com/office/drawing/2014/chart" uri="{C3380CC4-5D6E-409C-BE32-E72D297353CC}">
                  <c16:uniqueId val="{00000014-6ADC-4D0D-A686-39A065BD8229}"/>
                </c:ext>
              </c:extLst>
            </c:dLbl>
            <c:dLbl>
              <c:idx val="21"/>
              <c:delete val="1"/>
              <c:extLst>
                <c:ext xmlns:c15="http://schemas.microsoft.com/office/drawing/2012/chart" uri="{CE6537A1-D6FC-4f65-9D91-7224C49458BB}"/>
                <c:ext xmlns:c16="http://schemas.microsoft.com/office/drawing/2014/chart" uri="{C3380CC4-5D6E-409C-BE32-E72D297353CC}">
                  <c16:uniqueId val="{00000015-6ADC-4D0D-A686-39A065BD8229}"/>
                </c:ext>
              </c:extLst>
            </c:dLbl>
            <c:dLbl>
              <c:idx val="22"/>
              <c:delete val="1"/>
              <c:extLst>
                <c:ext xmlns:c15="http://schemas.microsoft.com/office/drawing/2012/chart" uri="{CE6537A1-D6FC-4f65-9D91-7224C49458BB}"/>
                <c:ext xmlns:c16="http://schemas.microsoft.com/office/drawing/2014/chart" uri="{C3380CC4-5D6E-409C-BE32-E72D297353CC}">
                  <c16:uniqueId val="{00000016-6ADC-4D0D-A686-39A065BD8229}"/>
                </c:ext>
              </c:extLst>
            </c:dLbl>
            <c:dLbl>
              <c:idx val="23"/>
              <c:delete val="1"/>
              <c:extLst>
                <c:ext xmlns:c15="http://schemas.microsoft.com/office/drawing/2012/chart" uri="{CE6537A1-D6FC-4f65-9D91-7224C49458BB}"/>
                <c:ext xmlns:c16="http://schemas.microsoft.com/office/drawing/2014/chart" uri="{C3380CC4-5D6E-409C-BE32-E72D297353CC}">
                  <c16:uniqueId val="{00000017-6ADC-4D0D-A686-39A065BD8229}"/>
                </c:ext>
              </c:extLst>
            </c:dLbl>
            <c:dLbl>
              <c:idx val="24"/>
              <c:delete val="1"/>
              <c:extLst>
                <c:ext xmlns:c15="http://schemas.microsoft.com/office/drawing/2012/chart" uri="{CE6537A1-D6FC-4f65-9D91-7224C49458BB}"/>
                <c:ext xmlns:c16="http://schemas.microsoft.com/office/drawing/2014/chart" uri="{C3380CC4-5D6E-409C-BE32-E72D297353CC}">
                  <c16:uniqueId val="{00000018-6ADC-4D0D-A686-39A065BD8229}"/>
                </c:ext>
              </c:extLst>
            </c:dLbl>
            <c:dLbl>
              <c:idx val="25"/>
              <c:delete val="1"/>
              <c:extLst>
                <c:ext xmlns:c15="http://schemas.microsoft.com/office/drawing/2012/chart" uri="{CE6537A1-D6FC-4f65-9D91-7224C49458BB}"/>
                <c:ext xmlns:c16="http://schemas.microsoft.com/office/drawing/2014/chart" uri="{C3380CC4-5D6E-409C-BE32-E72D297353CC}">
                  <c16:uniqueId val="{00000019-6ADC-4D0D-A686-39A065BD8229}"/>
                </c:ext>
              </c:extLst>
            </c:dLbl>
            <c:dLbl>
              <c:idx val="26"/>
              <c:delete val="1"/>
              <c:extLst>
                <c:ext xmlns:c15="http://schemas.microsoft.com/office/drawing/2012/chart" uri="{CE6537A1-D6FC-4f65-9D91-7224C49458BB}"/>
                <c:ext xmlns:c16="http://schemas.microsoft.com/office/drawing/2014/chart" uri="{C3380CC4-5D6E-409C-BE32-E72D297353CC}">
                  <c16:uniqueId val="{0000001A-6ADC-4D0D-A686-39A065BD8229}"/>
                </c:ext>
              </c:extLst>
            </c:dLbl>
            <c:dLbl>
              <c:idx val="27"/>
              <c:delete val="1"/>
              <c:extLst>
                <c:ext xmlns:c15="http://schemas.microsoft.com/office/drawing/2012/chart" uri="{CE6537A1-D6FC-4f65-9D91-7224C49458BB}"/>
                <c:ext xmlns:c16="http://schemas.microsoft.com/office/drawing/2014/chart" uri="{C3380CC4-5D6E-409C-BE32-E72D297353CC}">
                  <c16:uniqueId val="{0000001B-6ADC-4D0D-A686-39A065BD8229}"/>
                </c:ext>
              </c:extLst>
            </c:dLbl>
            <c:dLbl>
              <c:idx val="28"/>
              <c:delete val="1"/>
              <c:extLst>
                <c:ext xmlns:c15="http://schemas.microsoft.com/office/drawing/2012/chart" uri="{CE6537A1-D6FC-4f65-9D91-7224C49458BB}"/>
                <c:ext xmlns:c16="http://schemas.microsoft.com/office/drawing/2014/chart" uri="{C3380CC4-5D6E-409C-BE32-E72D297353CC}">
                  <c16:uniqueId val="{0000001C-6ADC-4D0D-A686-39A065BD8229}"/>
                </c:ext>
              </c:extLst>
            </c:dLbl>
            <c:dLbl>
              <c:idx val="29"/>
              <c:delete val="1"/>
              <c:extLst>
                <c:ext xmlns:c15="http://schemas.microsoft.com/office/drawing/2012/chart" uri="{CE6537A1-D6FC-4f65-9D91-7224C49458BB}"/>
                <c:ext xmlns:c16="http://schemas.microsoft.com/office/drawing/2014/chart" uri="{C3380CC4-5D6E-409C-BE32-E72D297353CC}">
                  <c16:uniqueId val="{0000001D-6ADC-4D0D-A686-39A065BD8229}"/>
                </c:ext>
              </c:extLst>
            </c:dLbl>
            <c:dLbl>
              <c:idx val="30"/>
              <c:delete val="1"/>
              <c:extLst>
                <c:ext xmlns:c15="http://schemas.microsoft.com/office/drawing/2012/chart" uri="{CE6537A1-D6FC-4f65-9D91-7224C49458BB}"/>
                <c:ext xmlns:c16="http://schemas.microsoft.com/office/drawing/2014/chart" uri="{C3380CC4-5D6E-409C-BE32-E72D297353CC}">
                  <c16:uniqueId val="{0000001E-6ADC-4D0D-A686-39A065BD8229}"/>
                </c:ext>
              </c:extLst>
            </c:dLbl>
            <c:dLbl>
              <c:idx val="31"/>
              <c:delete val="1"/>
              <c:extLst>
                <c:ext xmlns:c15="http://schemas.microsoft.com/office/drawing/2012/chart" uri="{CE6537A1-D6FC-4f65-9D91-7224C49458BB}"/>
                <c:ext xmlns:c16="http://schemas.microsoft.com/office/drawing/2014/chart" uri="{C3380CC4-5D6E-409C-BE32-E72D297353CC}">
                  <c16:uniqueId val="{0000001F-6ADC-4D0D-A686-39A065BD8229}"/>
                </c:ext>
              </c:extLst>
            </c:dLbl>
            <c:dLbl>
              <c:idx val="32"/>
              <c:delete val="1"/>
              <c:extLst>
                <c:ext xmlns:c15="http://schemas.microsoft.com/office/drawing/2012/chart" uri="{CE6537A1-D6FC-4f65-9D91-7224C49458BB}"/>
                <c:ext xmlns:c16="http://schemas.microsoft.com/office/drawing/2014/chart" uri="{C3380CC4-5D6E-409C-BE32-E72D297353CC}">
                  <c16:uniqueId val="{00000020-6ADC-4D0D-A686-39A065BD8229}"/>
                </c:ext>
              </c:extLst>
            </c:dLbl>
            <c:dLbl>
              <c:idx val="33"/>
              <c:delete val="1"/>
              <c:extLst>
                <c:ext xmlns:c15="http://schemas.microsoft.com/office/drawing/2012/chart" uri="{CE6537A1-D6FC-4f65-9D91-7224C49458BB}"/>
                <c:ext xmlns:c16="http://schemas.microsoft.com/office/drawing/2014/chart" uri="{C3380CC4-5D6E-409C-BE32-E72D297353CC}">
                  <c16:uniqueId val="{00000021-6ADC-4D0D-A686-39A065BD8229}"/>
                </c:ext>
              </c:extLst>
            </c:dLbl>
            <c:dLbl>
              <c:idx val="34"/>
              <c:delete val="1"/>
              <c:extLst>
                <c:ext xmlns:c15="http://schemas.microsoft.com/office/drawing/2012/chart" uri="{CE6537A1-D6FC-4f65-9D91-7224C49458BB}"/>
                <c:ext xmlns:c16="http://schemas.microsoft.com/office/drawing/2014/chart" uri="{C3380CC4-5D6E-409C-BE32-E72D297353CC}">
                  <c16:uniqueId val="{00000022-6ADC-4D0D-A686-39A065BD8229}"/>
                </c:ext>
              </c:extLst>
            </c:dLbl>
            <c:dLbl>
              <c:idx val="35"/>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1">
                          <a:lumMod val="65000"/>
                          <a:lumOff val="35000"/>
                        </a:schemeClr>
                      </a:solidFill>
                      <a:latin typeface="+mn-lt"/>
                      <a:ea typeface="+mn-ea"/>
                      <a:cs typeface="+mn-cs"/>
                    </a:defRPr>
                  </a:pPr>
                  <a:endParaRPr lang="en-US"/>
                </a:p>
              </c:txPr>
              <c:dLblPos val="t"/>
              <c:showLegendKey val="0"/>
              <c:showVal val="1"/>
              <c:showCatName val="1"/>
              <c:showSerName val="0"/>
              <c:showPercent val="0"/>
              <c:showBubbleSize val="0"/>
              <c:extLst>
                <c:ext xmlns:c15="http://schemas.microsoft.com/office/drawing/2012/chart" uri="{CE6537A1-D6FC-4f65-9D91-7224C49458BB}">
                  <c15:spPr xmlns:c15="http://schemas.microsoft.com/office/drawing/2012/chart">
                    <a:prstGeom prst="wedgeRectCallout">
                      <a:avLst/>
                    </a:prstGeom>
                    <a:noFill/>
                    <a:ln>
                      <a:noFill/>
                    </a:ln>
                  </c15:spPr>
                </c:ext>
                <c:ext xmlns:c16="http://schemas.microsoft.com/office/drawing/2014/chart" uri="{C3380CC4-5D6E-409C-BE32-E72D297353CC}">
                  <c16:uniqueId val="{00000023-6ADC-4D0D-A686-39A065BD8229}"/>
                </c:ext>
              </c:extLst>
            </c:dLbl>
            <c:dLbl>
              <c:idx val="36"/>
              <c:delete val="1"/>
              <c:extLst>
                <c:ext xmlns:c15="http://schemas.microsoft.com/office/drawing/2012/chart" uri="{CE6537A1-D6FC-4f65-9D91-7224C49458BB}"/>
                <c:ext xmlns:c16="http://schemas.microsoft.com/office/drawing/2014/chart" uri="{C3380CC4-5D6E-409C-BE32-E72D297353CC}">
                  <c16:uniqueId val="{00000024-6ADC-4D0D-A686-39A065BD8229}"/>
                </c:ext>
              </c:extLst>
            </c:dLbl>
            <c:dLbl>
              <c:idx val="37"/>
              <c:layout>
                <c:manualLayout>
                  <c:x val="-7.2415998337604763E-4"/>
                  <c:y val="7.9386915774231792E-2"/>
                </c:manualLayout>
              </c:layout>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1">
                          <a:lumMod val="65000"/>
                          <a:lumOff val="35000"/>
                        </a:schemeClr>
                      </a:solidFill>
                      <a:latin typeface="+mn-lt"/>
                      <a:ea typeface="+mn-ea"/>
                      <a:cs typeface="+mn-cs"/>
                    </a:defRPr>
                  </a:pPr>
                  <a:endParaRPr lang="en-US"/>
                </a:p>
              </c:txPr>
              <c:dLblPos val="r"/>
              <c:showLegendKey val="0"/>
              <c:showVal val="1"/>
              <c:showCatName val="1"/>
              <c:showSerName val="0"/>
              <c:showPercent val="0"/>
              <c:showBubbleSize val="0"/>
              <c:extLst>
                <c:ext xmlns:c15="http://schemas.microsoft.com/office/drawing/2012/chart" uri="{CE6537A1-D6FC-4f65-9D91-7224C49458BB}">
                  <c15:spPr xmlns:c15="http://schemas.microsoft.com/office/drawing/2012/chart">
                    <a:prstGeom prst="wedgeRectCallout">
                      <a:avLst/>
                    </a:prstGeom>
                    <a:noFill/>
                    <a:ln>
                      <a:noFill/>
                    </a:ln>
                  </c15:spPr>
                </c:ext>
                <c:ext xmlns:c16="http://schemas.microsoft.com/office/drawing/2014/chart" uri="{C3380CC4-5D6E-409C-BE32-E72D297353CC}">
                  <c16:uniqueId val="{00000025-6ADC-4D0D-A686-39A065BD8229}"/>
                </c:ext>
              </c:extLst>
            </c:dLbl>
            <c:dLbl>
              <c:idx val="38"/>
              <c:delete val="1"/>
              <c:extLst>
                <c:ext xmlns:c15="http://schemas.microsoft.com/office/drawing/2012/chart" uri="{CE6537A1-D6FC-4f65-9D91-7224C49458BB}"/>
                <c:ext xmlns:c16="http://schemas.microsoft.com/office/drawing/2014/chart" uri="{C3380CC4-5D6E-409C-BE32-E72D297353CC}">
                  <c16:uniqueId val="{00000026-6ADC-4D0D-A686-39A065BD8229}"/>
                </c:ext>
              </c:extLst>
            </c:dLbl>
            <c:dLbl>
              <c:idx val="39"/>
              <c:delete val="1"/>
              <c:extLst>
                <c:ext xmlns:c15="http://schemas.microsoft.com/office/drawing/2012/chart" uri="{CE6537A1-D6FC-4f65-9D91-7224C49458BB}"/>
                <c:ext xmlns:c16="http://schemas.microsoft.com/office/drawing/2014/chart" uri="{C3380CC4-5D6E-409C-BE32-E72D297353CC}">
                  <c16:uniqueId val="{00000027-6ADC-4D0D-A686-39A065BD8229}"/>
                </c:ext>
              </c:extLst>
            </c:dLbl>
            <c:dLbl>
              <c:idx val="40"/>
              <c:delete val="1"/>
              <c:extLst>
                <c:ext xmlns:c15="http://schemas.microsoft.com/office/drawing/2012/chart" uri="{CE6537A1-D6FC-4f65-9D91-7224C49458BB}"/>
                <c:ext xmlns:c16="http://schemas.microsoft.com/office/drawing/2014/chart" uri="{C3380CC4-5D6E-409C-BE32-E72D297353CC}">
                  <c16:uniqueId val="{00000028-6ADC-4D0D-A686-39A065BD8229}"/>
                </c:ext>
              </c:extLst>
            </c:dLbl>
            <c:dLbl>
              <c:idx val="41"/>
              <c:delete val="1"/>
              <c:extLst>
                <c:ext xmlns:c15="http://schemas.microsoft.com/office/drawing/2012/chart" uri="{CE6537A1-D6FC-4f65-9D91-7224C49458BB}"/>
                <c:ext xmlns:c16="http://schemas.microsoft.com/office/drawing/2014/chart" uri="{C3380CC4-5D6E-409C-BE32-E72D297353CC}">
                  <c16:uniqueId val="{00000029-6ADC-4D0D-A686-39A065BD8229}"/>
                </c:ext>
              </c:extLst>
            </c:dLbl>
            <c:dLbl>
              <c:idx val="42"/>
              <c:delete val="1"/>
              <c:extLst>
                <c:ext xmlns:c15="http://schemas.microsoft.com/office/drawing/2012/chart" uri="{CE6537A1-D6FC-4f65-9D91-7224C49458BB}"/>
                <c:ext xmlns:c16="http://schemas.microsoft.com/office/drawing/2014/chart" uri="{C3380CC4-5D6E-409C-BE32-E72D297353CC}">
                  <c16:uniqueId val="{0000002A-6ADC-4D0D-A686-39A065BD8229}"/>
                </c:ext>
              </c:extLst>
            </c:dLbl>
            <c:dLbl>
              <c:idx val="43"/>
              <c:delete val="1"/>
              <c:extLst>
                <c:ext xmlns:c15="http://schemas.microsoft.com/office/drawing/2012/chart" uri="{CE6537A1-D6FC-4f65-9D91-7224C49458BB}"/>
                <c:ext xmlns:c16="http://schemas.microsoft.com/office/drawing/2014/chart" uri="{C3380CC4-5D6E-409C-BE32-E72D297353CC}">
                  <c16:uniqueId val="{0000002B-6ADC-4D0D-A686-39A065BD8229}"/>
                </c:ext>
              </c:extLst>
            </c:dLbl>
            <c:dLbl>
              <c:idx val="44"/>
              <c:delete val="1"/>
              <c:extLst>
                <c:ext xmlns:c15="http://schemas.microsoft.com/office/drawing/2012/chart" uri="{CE6537A1-D6FC-4f65-9D91-7224C49458BB}"/>
                <c:ext xmlns:c16="http://schemas.microsoft.com/office/drawing/2014/chart" uri="{C3380CC4-5D6E-409C-BE32-E72D297353CC}">
                  <c16:uniqueId val="{0000002C-6ADC-4D0D-A686-39A065BD8229}"/>
                </c:ext>
              </c:extLst>
            </c:dLbl>
            <c:dLbl>
              <c:idx val="45"/>
              <c:delete val="1"/>
              <c:extLst>
                <c:ext xmlns:c15="http://schemas.microsoft.com/office/drawing/2012/chart" uri="{CE6537A1-D6FC-4f65-9D91-7224C49458BB}"/>
                <c:ext xmlns:c16="http://schemas.microsoft.com/office/drawing/2014/chart" uri="{C3380CC4-5D6E-409C-BE32-E72D297353CC}">
                  <c16:uniqueId val="{0000002D-6ADC-4D0D-A686-39A065BD8229}"/>
                </c:ext>
              </c:extLst>
            </c:dLbl>
            <c:dLbl>
              <c:idx val="46"/>
              <c:delete val="1"/>
              <c:extLst>
                <c:ext xmlns:c15="http://schemas.microsoft.com/office/drawing/2012/chart" uri="{CE6537A1-D6FC-4f65-9D91-7224C49458BB}"/>
                <c:ext xmlns:c16="http://schemas.microsoft.com/office/drawing/2014/chart" uri="{C3380CC4-5D6E-409C-BE32-E72D297353CC}">
                  <c16:uniqueId val="{0000002E-6ADC-4D0D-A686-39A065BD8229}"/>
                </c:ext>
              </c:extLst>
            </c:dLbl>
            <c:dLbl>
              <c:idx val="47"/>
              <c:delete val="1"/>
              <c:extLst>
                <c:ext xmlns:c15="http://schemas.microsoft.com/office/drawing/2012/chart" uri="{CE6537A1-D6FC-4f65-9D91-7224C49458BB}"/>
                <c:ext xmlns:c16="http://schemas.microsoft.com/office/drawing/2014/chart" uri="{C3380CC4-5D6E-409C-BE32-E72D297353CC}">
                  <c16:uniqueId val="{0000002F-6ADC-4D0D-A686-39A065BD8229}"/>
                </c:ext>
              </c:extLst>
            </c:dLbl>
            <c:dLbl>
              <c:idx val="48"/>
              <c:delete val="1"/>
              <c:extLst>
                <c:ext xmlns:c15="http://schemas.microsoft.com/office/drawing/2012/chart" uri="{CE6537A1-D6FC-4f65-9D91-7224C49458BB}"/>
                <c:ext xmlns:c16="http://schemas.microsoft.com/office/drawing/2014/chart" uri="{C3380CC4-5D6E-409C-BE32-E72D297353CC}">
                  <c16:uniqueId val="{00000030-6ADC-4D0D-A686-39A065BD8229}"/>
                </c:ext>
              </c:extLst>
            </c:dLbl>
            <c:dLbl>
              <c:idx val="49"/>
              <c:delete val="1"/>
              <c:extLst>
                <c:ext xmlns:c15="http://schemas.microsoft.com/office/drawing/2012/chart" uri="{CE6537A1-D6FC-4f65-9D91-7224C49458BB}"/>
                <c:ext xmlns:c16="http://schemas.microsoft.com/office/drawing/2014/chart" uri="{C3380CC4-5D6E-409C-BE32-E72D297353CC}">
                  <c16:uniqueId val="{00000031-6ADC-4D0D-A686-39A065BD8229}"/>
                </c:ext>
              </c:extLst>
            </c:dLbl>
            <c:dLbl>
              <c:idx val="50"/>
              <c:delete val="1"/>
              <c:extLst>
                <c:ext xmlns:c15="http://schemas.microsoft.com/office/drawing/2012/chart" uri="{CE6537A1-D6FC-4f65-9D91-7224C49458BB}"/>
                <c:ext xmlns:c16="http://schemas.microsoft.com/office/drawing/2014/chart" uri="{C3380CC4-5D6E-409C-BE32-E72D297353CC}">
                  <c16:uniqueId val="{00000034-6ADC-4D0D-A686-39A065BD8229}"/>
                </c:ext>
              </c:extLst>
            </c:dLbl>
            <c:dLbl>
              <c:idx val="51"/>
              <c:delete val="1"/>
              <c:extLst>
                <c:ext xmlns:c15="http://schemas.microsoft.com/office/drawing/2012/chart" uri="{CE6537A1-D6FC-4f65-9D91-7224C49458BB}"/>
                <c:ext xmlns:c16="http://schemas.microsoft.com/office/drawing/2014/chart" uri="{C3380CC4-5D6E-409C-BE32-E72D297353CC}">
                  <c16:uniqueId val="{00000000-7924-4C18-92ED-3F457ADD3753}"/>
                </c:ext>
              </c:extLst>
            </c:dLbl>
            <c:dLbl>
              <c:idx val="52"/>
              <c:delete val="1"/>
              <c:extLst>
                <c:ext xmlns:c15="http://schemas.microsoft.com/office/drawing/2012/chart" uri="{CE6537A1-D6FC-4f65-9D91-7224C49458BB}"/>
                <c:ext xmlns:c16="http://schemas.microsoft.com/office/drawing/2014/chart" uri="{C3380CC4-5D6E-409C-BE32-E72D297353CC}">
                  <c16:uniqueId val="{00000001-7924-4C18-92ED-3F457ADD3753}"/>
                </c:ext>
              </c:extLst>
            </c:dLbl>
            <c:dLbl>
              <c:idx val="53"/>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1">
                          <a:lumMod val="65000"/>
                          <a:lumOff val="35000"/>
                        </a:schemeClr>
                      </a:solidFill>
                      <a:latin typeface="+mn-lt"/>
                      <a:ea typeface="+mn-ea"/>
                      <a:cs typeface="+mn-cs"/>
                    </a:defRPr>
                  </a:pPr>
                  <a:endParaRPr lang="en-US"/>
                </a:p>
              </c:txPr>
              <c:dLblPos val="t"/>
              <c:showLegendKey val="0"/>
              <c:showVal val="1"/>
              <c:showCatName val="1"/>
              <c:showSerName val="0"/>
              <c:showPercent val="0"/>
              <c:showBubbleSize val="0"/>
              <c:extLst>
                <c:ext xmlns:c15="http://schemas.microsoft.com/office/drawing/2012/chart" uri="{CE6537A1-D6FC-4f65-9D91-7224C49458BB}">
                  <c15:spPr xmlns:c15="http://schemas.microsoft.com/office/drawing/2012/chart">
                    <a:prstGeom prst="wedgeRectCallout">
                      <a:avLst/>
                    </a:prstGeom>
                    <a:noFill/>
                    <a:ln>
                      <a:noFill/>
                    </a:ln>
                  </c15:spPr>
                </c:ext>
                <c:ext xmlns:c16="http://schemas.microsoft.com/office/drawing/2014/chart" uri="{C3380CC4-5D6E-409C-BE32-E72D297353CC}">
                  <c16:uniqueId val="{00000002-7924-4C18-92ED-3F457ADD3753}"/>
                </c:ext>
              </c:extLst>
            </c:dLbl>
            <c:dLbl>
              <c:idx val="54"/>
              <c:delete val="1"/>
              <c:extLst>
                <c:ext xmlns:c15="http://schemas.microsoft.com/office/drawing/2012/chart" uri="{CE6537A1-D6FC-4f65-9D91-7224C49458BB}"/>
                <c:ext xmlns:c16="http://schemas.microsoft.com/office/drawing/2014/chart" uri="{C3380CC4-5D6E-409C-BE32-E72D297353CC}">
                  <c16:uniqueId val="{00000007-7924-4C18-92ED-3F457ADD3753}"/>
                </c:ext>
              </c:extLst>
            </c:dLbl>
            <c:dLbl>
              <c:idx val="55"/>
              <c:delete val="1"/>
              <c:extLst>
                <c:ext xmlns:c15="http://schemas.microsoft.com/office/drawing/2012/chart" uri="{CE6537A1-D6FC-4f65-9D91-7224C49458BB}"/>
                <c:ext xmlns:c16="http://schemas.microsoft.com/office/drawing/2014/chart" uri="{C3380CC4-5D6E-409C-BE32-E72D297353CC}">
                  <c16:uniqueId val="{00000006-7924-4C18-92ED-3F457ADD3753}"/>
                </c:ext>
              </c:extLst>
            </c:dLbl>
            <c:dLbl>
              <c:idx val="56"/>
              <c:delete val="1"/>
              <c:extLst>
                <c:ext xmlns:c15="http://schemas.microsoft.com/office/drawing/2012/chart" uri="{CE6537A1-D6FC-4f65-9D91-7224C49458BB}"/>
                <c:ext xmlns:c16="http://schemas.microsoft.com/office/drawing/2014/chart" uri="{C3380CC4-5D6E-409C-BE32-E72D297353CC}">
                  <c16:uniqueId val="{00000005-7924-4C18-92ED-3F457ADD3753}"/>
                </c:ext>
              </c:extLst>
            </c:dLbl>
            <c:dLbl>
              <c:idx val="57"/>
              <c:delete val="1"/>
              <c:extLst>
                <c:ext xmlns:c15="http://schemas.microsoft.com/office/drawing/2012/chart" uri="{CE6537A1-D6FC-4f65-9D91-7224C49458BB}"/>
                <c:ext xmlns:c16="http://schemas.microsoft.com/office/drawing/2014/chart" uri="{C3380CC4-5D6E-409C-BE32-E72D297353CC}">
                  <c16:uniqueId val="{00000004-7924-4C18-92ED-3F457ADD3753}"/>
                </c:ext>
              </c:extLst>
            </c:dLbl>
            <c:dLbl>
              <c:idx val="58"/>
              <c:delete val="1"/>
              <c:extLst>
                <c:ext xmlns:c15="http://schemas.microsoft.com/office/drawing/2012/chart" uri="{CE6537A1-D6FC-4f65-9D91-7224C49458BB}"/>
                <c:ext xmlns:c16="http://schemas.microsoft.com/office/drawing/2014/chart" uri="{C3380CC4-5D6E-409C-BE32-E72D297353CC}">
                  <c16:uniqueId val="{00000003-7924-4C18-92ED-3F457ADD3753}"/>
                </c:ext>
              </c:extLst>
            </c:dLbl>
            <c:dLbl>
              <c:idx val="59"/>
              <c:delete val="1"/>
              <c:extLst>
                <c:ext xmlns:c15="http://schemas.microsoft.com/office/drawing/2012/chart" uri="{CE6537A1-D6FC-4f65-9D91-7224C49458BB}"/>
                <c:ext xmlns:c16="http://schemas.microsoft.com/office/drawing/2014/chart" uri="{C3380CC4-5D6E-409C-BE32-E72D297353CC}">
                  <c16:uniqueId val="{00000009-7924-4C18-92ED-3F457ADD3753}"/>
                </c:ext>
              </c:extLst>
            </c:dLbl>
            <c:dLbl>
              <c:idx val="60"/>
              <c:delete val="1"/>
              <c:extLst>
                <c:ext xmlns:c15="http://schemas.microsoft.com/office/drawing/2012/chart" uri="{CE6537A1-D6FC-4f65-9D91-7224C49458BB}"/>
                <c:ext xmlns:c16="http://schemas.microsoft.com/office/drawing/2014/chart" uri="{C3380CC4-5D6E-409C-BE32-E72D297353CC}">
                  <c16:uniqueId val="{00000008-7924-4C18-92ED-3F457ADD3753}"/>
                </c:ext>
              </c:extLst>
            </c:dLbl>
            <c:dLbl>
              <c:idx val="61"/>
              <c:delete val="1"/>
              <c:extLst>
                <c:ext xmlns:c15="http://schemas.microsoft.com/office/drawing/2012/chart" uri="{CE6537A1-D6FC-4f65-9D91-7224C49458BB}"/>
                <c:ext xmlns:c16="http://schemas.microsoft.com/office/drawing/2014/chart" uri="{C3380CC4-5D6E-409C-BE32-E72D297353CC}">
                  <c16:uniqueId val="{0000000A-7924-4C18-92ED-3F457ADD3753}"/>
                </c:ext>
              </c:extLst>
            </c:dLbl>
            <c:dLbl>
              <c:idx val="62"/>
              <c:delete val="1"/>
              <c:extLst>
                <c:ext xmlns:c15="http://schemas.microsoft.com/office/drawing/2012/chart" uri="{CE6537A1-D6FC-4f65-9D91-7224C49458BB}"/>
                <c:ext xmlns:c16="http://schemas.microsoft.com/office/drawing/2014/chart" uri="{C3380CC4-5D6E-409C-BE32-E72D297353CC}">
                  <c16:uniqueId val="{00000001-F4BE-43AB-B3DB-11AD8A6CC24C}"/>
                </c:ext>
              </c:extLst>
            </c:dLbl>
            <c:dLbl>
              <c:idx val="63"/>
              <c:layout>
                <c:manualLayout>
                  <c:x val="-8.9413344363327811E-3"/>
                  <c:y val="9.3331756183280448E-2"/>
                </c:manualLayout>
              </c:layout>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1">
                          <a:lumMod val="65000"/>
                          <a:lumOff val="35000"/>
                        </a:schemeClr>
                      </a:solidFill>
                      <a:latin typeface="+mn-lt"/>
                      <a:ea typeface="+mn-ea"/>
                      <a:cs typeface="+mn-cs"/>
                    </a:defRPr>
                  </a:pPr>
                  <a:endParaRPr lang="en-US"/>
                </a:p>
              </c:txPr>
              <c:showLegendKey val="0"/>
              <c:showVal val="1"/>
              <c:showCatName val="1"/>
              <c:showSerName val="0"/>
              <c:showPercent val="0"/>
              <c:showBubbleSize val="0"/>
              <c:extLst>
                <c:ext xmlns:c15="http://schemas.microsoft.com/office/drawing/2012/chart" uri="{CE6537A1-D6FC-4f65-9D91-7224C49458BB}">
                  <c15:spPr xmlns:c15="http://schemas.microsoft.com/office/drawing/2012/chart">
                    <a:prstGeom prst="wedgeRectCallout">
                      <a:avLst/>
                    </a:prstGeom>
                    <a:noFill/>
                    <a:ln>
                      <a:noFill/>
                    </a:ln>
                  </c15:spPr>
                </c:ext>
                <c:ext xmlns:c16="http://schemas.microsoft.com/office/drawing/2014/chart" uri="{C3380CC4-5D6E-409C-BE32-E72D297353CC}">
                  <c16:uniqueId val="{00000000-F4BE-43AB-B3DB-11AD8A6CC24C}"/>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Sheet1!$A$3:$A$75</c:f>
              <c:numCache>
                <c:formatCode>mmm\-yy</c:formatCode>
                <c:ptCount val="73"/>
                <c:pt idx="0">
                  <c:v>42842</c:v>
                </c:pt>
                <c:pt idx="1">
                  <c:v>42872</c:v>
                </c:pt>
                <c:pt idx="2">
                  <c:v>42903</c:v>
                </c:pt>
                <c:pt idx="3">
                  <c:v>42933</c:v>
                </c:pt>
                <c:pt idx="4">
                  <c:v>42964</c:v>
                </c:pt>
                <c:pt idx="5">
                  <c:v>42995</c:v>
                </c:pt>
                <c:pt idx="6">
                  <c:v>43025</c:v>
                </c:pt>
                <c:pt idx="7">
                  <c:v>43056</c:v>
                </c:pt>
                <c:pt idx="8">
                  <c:v>43086</c:v>
                </c:pt>
                <c:pt idx="9">
                  <c:v>43117</c:v>
                </c:pt>
                <c:pt idx="10">
                  <c:v>43148</c:v>
                </c:pt>
                <c:pt idx="11">
                  <c:v>43176</c:v>
                </c:pt>
                <c:pt idx="12">
                  <c:v>43207</c:v>
                </c:pt>
                <c:pt idx="13">
                  <c:v>43237</c:v>
                </c:pt>
                <c:pt idx="14">
                  <c:v>43271</c:v>
                </c:pt>
                <c:pt idx="15">
                  <c:v>43301</c:v>
                </c:pt>
                <c:pt idx="16">
                  <c:v>43332</c:v>
                </c:pt>
                <c:pt idx="17">
                  <c:v>43363</c:v>
                </c:pt>
                <c:pt idx="18">
                  <c:v>43393</c:v>
                </c:pt>
                <c:pt idx="19">
                  <c:v>43424</c:v>
                </c:pt>
                <c:pt idx="20">
                  <c:v>43454</c:v>
                </c:pt>
                <c:pt idx="21">
                  <c:v>43485</c:v>
                </c:pt>
                <c:pt idx="22">
                  <c:v>43516</c:v>
                </c:pt>
                <c:pt idx="23">
                  <c:v>43544</c:v>
                </c:pt>
                <c:pt idx="24">
                  <c:v>43575</c:v>
                </c:pt>
                <c:pt idx="25">
                  <c:v>43605</c:v>
                </c:pt>
                <c:pt idx="26">
                  <c:v>43636</c:v>
                </c:pt>
                <c:pt idx="27">
                  <c:v>43666</c:v>
                </c:pt>
                <c:pt idx="28">
                  <c:v>43697</c:v>
                </c:pt>
                <c:pt idx="29">
                  <c:v>43728</c:v>
                </c:pt>
                <c:pt idx="30">
                  <c:v>43758</c:v>
                </c:pt>
                <c:pt idx="31">
                  <c:v>43789</c:v>
                </c:pt>
                <c:pt idx="32">
                  <c:v>43819</c:v>
                </c:pt>
                <c:pt idx="33">
                  <c:v>43850</c:v>
                </c:pt>
                <c:pt idx="34">
                  <c:v>43881</c:v>
                </c:pt>
                <c:pt idx="35">
                  <c:v>43910</c:v>
                </c:pt>
                <c:pt idx="36">
                  <c:v>43941</c:v>
                </c:pt>
                <c:pt idx="37">
                  <c:v>43971</c:v>
                </c:pt>
                <c:pt idx="38">
                  <c:v>44002</c:v>
                </c:pt>
                <c:pt idx="39">
                  <c:v>44032</c:v>
                </c:pt>
                <c:pt idx="40">
                  <c:v>44063</c:v>
                </c:pt>
                <c:pt idx="41">
                  <c:v>44094</c:v>
                </c:pt>
                <c:pt idx="42">
                  <c:v>44124</c:v>
                </c:pt>
                <c:pt idx="43">
                  <c:v>44155</c:v>
                </c:pt>
                <c:pt idx="44">
                  <c:v>44185</c:v>
                </c:pt>
                <c:pt idx="45">
                  <c:v>44216</c:v>
                </c:pt>
                <c:pt idx="46">
                  <c:v>44247</c:v>
                </c:pt>
                <c:pt idx="47">
                  <c:v>44276</c:v>
                </c:pt>
                <c:pt idx="48">
                  <c:v>44307</c:v>
                </c:pt>
                <c:pt idx="49">
                  <c:v>44337</c:v>
                </c:pt>
                <c:pt idx="50">
                  <c:v>44368</c:v>
                </c:pt>
                <c:pt idx="51">
                  <c:v>44398</c:v>
                </c:pt>
                <c:pt idx="52">
                  <c:v>44429</c:v>
                </c:pt>
                <c:pt idx="53">
                  <c:v>44460</c:v>
                </c:pt>
                <c:pt idx="54">
                  <c:v>44490</c:v>
                </c:pt>
                <c:pt idx="55">
                  <c:v>44521</c:v>
                </c:pt>
                <c:pt idx="56">
                  <c:v>44551</c:v>
                </c:pt>
                <c:pt idx="57">
                  <c:v>44583</c:v>
                </c:pt>
                <c:pt idx="58">
                  <c:v>44614</c:v>
                </c:pt>
                <c:pt idx="59">
                  <c:v>44642</c:v>
                </c:pt>
                <c:pt idx="60">
                  <c:v>44673</c:v>
                </c:pt>
                <c:pt idx="61">
                  <c:v>44703</c:v>
                </c:pt>
                <c:pt idx="62">
                  <c:v>44734</c:v>
                </c:pt>
                <c:pt idx="63">
                  <c:v>44764</c:v>
                </c:pt>
                <c:pt idx="64">
                  <c:v>44795</c:v>
                </c:pt>
                <c:pt idx="65">
                  <c:v>44805</c:v>
                </c:pt>
                <c:pt idx="66">
                  <c:v>44856</c:v>
                </c:pt>
                <c:pt idx="67">
                  <c:v>44887</c:v>
                </c:pt>
                <c:pt idx="68">
                  <c:v>44896</c:v>
                </c:pt>
                <c:pt idx="69">
                  <c:v>44927</c:v>
                </c:pt>
                <c:pt idx="70">
                  <c:v>44958</c:v>
                </c:pt>
                <c:pt idx="71">
                  <c:v>44986</c:v>
                </c:pt>
                <c:pt idx="72">
                  <c:v>45017</c:v>
                </c:pt>
              </c:numCache>
            </c:numRef>
          </c:cat>
          <c:val>
            <c:numRef>
              <c:f>Sheet1!$M$3:$M$75</c:f>
              <c:numCache>
                <c:formatCode>0.00_);\(0.00\)</c:formatCode>
                <c:ptCount val="73"/>
                <c:pt idx="0">
                  <c:v>2135</c:v>
                </c:pt>
                <c:pt idx="1">
                  <c:v>2087</c:v>
                </c:pt>
                <c:pt idx="2">
                  <c:v>2067</c:v>
                </c:pt>
                <c:pt idx="3">
                  <c:v>2055</c:v>
                </c:pt>
                <c:pt idx="4">
                  <c:v>2039</c:v>
                </c:pt>
                <c:pt idx="5">
                  <c:v>2026</c:v>
                </c:pt>
                <c:pt idx="6">
                  <c:v>2027</c:v>
                </c:pt>
                <c:pt idx="7">
                  <c:v>1985</c:v>
                </c:pt>
                <c:pt idx="8">
                  <c:v>1986</c:v>
                </c:pt>
                <c:pt idx="9">
                  <c:v>1994</c:v>
                </c:pt>
                <c:pt idx="10">
                  <c:v>1990</c:v>
                </c:pt>
                <c:pt idx="11">
                  <c:v>1939</c:v>
                </c:pt>
                <c:pt idx="12">
                  <c:v>1900</c:v>
                </c:pt>
                <c:pt idx="13">
                  <c:v>1821</c:v>
                </c:pt>
                <c:pt idx="14">
                  <c:v>1787</c:v>
                </c:pt>
                <c:pt idx="15">
                  <c:v>1777</c:v>
                </c:pt>
                <c:pt idx="16">
                  <c:v>1768</c:v>
                </c:pt>
                <c:pt idx="17">
                  <c:v>1761</c:v>
                </c:pt>
                <c:pt idx="18">
                  <c:v>1771</c:v>
                </c:pt>
                <c:pt idx="19">
                  <c:v>1787</c:v>
                </c:pt>
                <c:pt idx="20">
                  <c:v>1848</c:v>
                </c:pt>
                <c:pt idx="21">
                  <c:v>1862</c:v>
                </c:pt>
                <c:pt idx="22">
                  <c:v>1858</c:v>
                </c:pt>
                <c:pt idx="23">
                  <c:v>1886</c:v>
                </c:pt>
                <c:pt idx="24">
                  <c:v>1927</c:v>
                </c:pt>
                <c:pt idx="25">
                  <c:v>1930</c:v>
                </c:pt>
                <c:pt idx="26">
                  <c:v>1943</c:v>
                </c:pt>
                <c:pt idx="27">
                  <c:v>1950</c:v>
                </c:pt>
                <c:pt idx="28">
                  <c:v>1966</c:v>
                </c:pt>
                <c:pt idx="29">
                  <c:v>1946</c:v>
                </c:pt>
                <c:pt idx="30">
                  <c:v>1987</c:v>
                </c:pt>
                <c:pt idx="31">
                  <c:v>2009</c:v>
                </c:pt>
                <c:pt idx="32">
                  <c:v>2007</c:v>
                </c:pt>
                <c:pt idx="33">
                  <c:v>2039</c:v>
                </c:pt>
                <c:pt idx="34">
                  <c:v>2074</c:v>
                </c:pt>
                <c:pt idx="35">
                  <c:v>2076</c:v>
                </c:pt>
                <c:pt idx="36">
                  <c:v>2031</c:v>
                </c:pt>
                <c:pt idx="37">
                  <c:v>1998</c:v>
                </c:pt>
                <c:pt idx="38">
                  <c:v>2027</c:v>
                </c:pt>
                <c:pt idx="39">
                  <c:v>2017</c:v>
                </c:pt>
                <c:pt idx="40">
                  <c:v>2021</c:v>
                </c:pt>
                <c:pt idx="41">
                  <c:v>2021</c:v>
                </c:pt>
                <c:pt idx="42">
                  <c:v>2050</c:v>
                </c:pt>
                <c:pt idx="43">
                  <c:v>2063</c:v>
                </c:pt>
                <c:pt idx="44">
                  <c:v>2063</c:v>
                </c:pt>
                <c:pt idx="45">
                  <c:v>2074</c:v>
                </c:pt>
                <c:pt idx="46">
                  <c:v>2095</c:v>
                </c:pt>
                <c:pt idx="47">
                  <c:v>2122</c:v>
                </c:pt>
                <c:pt idx="48">
                  <c:v>2156</c:v>
                </c:pt>
                <c:pt idx="49">
                  <c:v>2164</c:v>
                </c:pt>
                <c:pt idx="50">
                  <c:v>2224</c:v>
                </c:pt>
                <c:pt idx="51">
                  <c:v>2233</c:v>
                </c:pt>
                <c:pt idx="52">
                  <c:v>2255</c:v>
                </c:pt>
                <c:pt idx="53">
                  <c:v>2270</c:v>
                </c:pt>
                <c:pt idx="54">
                  <c:v>2259</c:v>
                </c:pt>
                <c:pt idx="55">
                  <c:v>2265</c:v>
                </c:pt>
                <c:pt idx="56">
                  <c:v>2287</c:v>
                </c:pt>
                <c:pt idx="57">
                  <c:v>2316</c:v>
                </c:pt>
                <c:pt idx="58">
                  <c:v>2318</c:v>
                </c:pt>
                <c:pt idx="59">
                  <c:v>2346</c:v>
                </c:pt>
                <c:pt idx="60">
                  <c:v>2358</c:v>
                </c:pt>
                <c:pt idx="61">
                  <c:v>2373</c:v>
                </c:pt>
                <c:pt idx="62">
                  <c:v>2410</c:v>
                </c:pt>
                <c:pt idx="63">
                  <c:v>2464</c:v>
                </c:pt>
                <c:pt idx="64">
                  <c:v>2496</c:v>
                </c:pt>
                <c:pt idx="65">
                  <c:v>2529</c:v>
                </c:pt>
                <c:pt idx="66">
                  <c:v>2567</c:v>
                </c:pt>
                <c:pt idx="67">
                  <c:v>2618</c:v>
                </c:pt>
                <c:pt idx="68">
                  <c:v>2687</c:v>
                </c:pt>
                <c:pt idx="69">
                  <c:v>2753</c:v>
                </c:pt>
                <c:pt idx="70">
                  <c:v>2807</c:v>
                </c:pt>
                <c:pt idx="71">
                  <c:v>2876</c:v>
                </c:pt>
                <c:pt idx="72">
                  <c:v>2881</c:v>
                </c:pt>
              </c:numCache>
            </c:numRef>
          </c:val>
          <c:smooth val="0"/>
          <c:extLst>
            <c:ext xmlns:c16="http://schemas.microsoft.com/office/drawing/2014/chart" uri="{C3380CC4-5D6E-409C-BE32-E72D297353CC}">
              <c16:uniqueId val="{00000032-6ADC-4D0D-A686-39A065BD8229}"/>
            </c:ext>
          </c:extLst>
        </c:ser>
        <c:ser>
          <c:idx val="1"/>
          <c:order val="1"/>
          <c:tx>
            <c:v>Target Line</c:v>
          </c:tx>
          <c:spPr>
            <a:ln w="28575" cap="rnd">
              <a:solidFill>
                <a:schemeClr val="accent2"/>
              </a:solidFill>
              <a:round/>
            </a:ln>
            <a:effectLst/>
          </c:spPr>
          <c:marker>
            <c:symbol val="none"/>
          </c:marker>
          <c:dLbls>
            <c:dLbl>
              <c:idx val="60"/>
              <c:layout>
                <c:manualLayout>
                  <c:x val="-3.0656003781711752E-2"/>
                  <c:y val="-9.1281666472603287E-2"/>
                </c:manualLayout>
              </c:layout>
              <c:tx>
                <c:rich>
                  <a:bodyPr rot="0" spcFirstLastPara="1" vertOverflow="clip" horzOverflow="clip" vert="horz" wrap="square" lIns="38100" tIns="19050" rIns="38100" bIns="19050" anchor="ctr" anchorCtr="1">
                    <a:noAutofit/>
                  </a:bodyPr>
                  <a:lstStyle/>
                  <a:p>
                    <a:pPr>
                      <a:defRPr sz="900" b="0" i="0" u="none" strike="noStrike" kern="1200" baseline="0">
                        <a:solidFill>
                          <a:schemeClr val="dk1">
                            <a:lumMod val="65000"/>
                            <a:lumOff val="35000"/>
                          </a:schemeClr>
                        </a:solidFill>
                        <a:latin typeface="+mn-lt"/>
                        <a:ea typeface="+mn-ea"/>
                        <a:cs typeface="+mn-cs"/>
                      </a:defRPr>
                    </a:pPr>
                    <a:r>
                      <a:rPr lang="en-US" sz="1400"/>
                      <a:t>2,500</a:t>
                    </a:r>
                    <a:r>
                      <a:rPr lang="en-US" sz="1400" baseline="0"/>
                      <a:t> Vacation Rental Cap</a:t>
                    </a:r>
                    <a:endParaRPr lang="en-US" sz="1400"/>
                  </a:p>
                </c:rich>
              </c:tx>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noAutofit/>
                </a:bodyPr>
                <a:lstStyle/>
                <a:p>
                  <a:pPr>
                    <a:defRPr sz="900" b="0" i="0" u="none" strike="noStrike" kern="1200" baseline="0">
                      <a:solidFill>
                        <a:schemeClr val="dk1">
                          <a:lumMod val="65000"/>
                          <a:lumOff val="35000"/>
                        </a:schemeClr>
                      </a:solidFill>
                      <a:latin typeface="+mn-lt"/>
                      <a:ea typeface="+mn-ea"/>
                      <a:cs typeface="+mn-cs"/>
                    </a:defRPr>
                  </a:pPr>
                  <a:endParaRPr lang="en-US"/>
                </a:p>
              </c:txPr>
              <c:dLblPos val="r"/>
              <c:showLegendKey val="0"/>
              <c:showVal val="1"/>
              <c:showCatName val="1"/>
              <c:showSerName val="0"/>
              <c:showPercent val="0"/>
              <c:showBubbleSize val="0"/>
              <c:extLst>
                <c:ext xmlns:c15="http://schemas.microsoft.com/office/drawing/2012/chart" uri="{CE6537A1-D6FC-4f65-9D91-7224C49458BB}">
                  <c15:spPr xmlns:c15="http://schemas.microsoft.com/office/drawing/2012/chart">
                    <a:prstGeom prst="wedgeRectCallout">
                      <a:avLst/>
                    </a:prstGeom>
                    <a:noFill/>
                    <a:ln>
                      <a:noFill/>
                    </a:ln>
                  </c15:spPr>
                  <c15:layout>
                    <c:manualLayout>
                      <c:w val="9.7897051446617894E-2"/>
                      <c:h val="0.13036336263998491"/>
                    </c:manualLayout>
                  </c15:layout>
                  <c15:showDataLabelsRange val="0"/>
                </c:ext>
                <c:ext xmlns:c16="http://schemas.microsoft.com/office/drawing/2014/chart" uri="{C3380CC4-5D6E-409C-BE32-E72D297353CC}">
                  <c16:uniqueId val="{00000003-F4BE-43AB-B3DB-11AD8A6CC24C}"/>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0"/>
              </c:ext>
            </c:extLst>
          </c:dLbls>
          <c:val>
            <c:numRef>
              <c:f>Sheet1!$S$3:$S$75</c:f>
              <c:numCache>
                <c:formatCode>General</c:formatCode>
                <c:ptCount val="73"/>
                <c:pt idx="0">
                  <c:v>2500</c:v>
                </c:pt>
                <c:pt idx="1">
                  <c:v>2500</c:v>
                </c:pt>
                <c:pt idx="2">
                  <c:v>2500</c:v>
                </c:pt>
                <c:pt idx="3">
                  <c:v>2500</c:v>
                </c:pt>
                <c:pt idx="4">
                  <c:v>2500</c:v>
                </c:pt>
                <c:pt idx="5">
                  <c:v>2500</c:v>
                </c:pt>
                <c:pt idx="6">
                  <c:v>2500</c:v>
                </c:pt>
                <c:pt idx="7">
                  <c:v>2500</c:v>
                </c:pt>
                <c:pt idx="8">
                  <c:v>2500</c:v>
                </c:pt>
                <c:pt idx="9">
                  <c:v>2500</c:v>
                </c:pt>
                <c:pt idx="10">
                  <c:v>2500</c:v>
                </c:pt>
                <c:pt idx="11">
                  <c:v>2500</c:v>
                </c:pt>
                <c:pt idx="12">
                  <c:v>2500</c:v>
                </c:pt>
                <c:pt idx="13">
                  <c:v>2500</c:v>
                </c:pt>
                <c:pt idx="14">
                  <c:v>2500</c:v>
                </c:pt>
                <c:pt idx="15">
                  <c:v>2500</c:v>
                </c:pt>
                <c:pt idx="16">
                  <c:v>2500</c:v>
                </c:pt>
                <c:pt idx="17">
                  <c:v>2500</c:v>
                </c:pt>
                <c:pt idx="18">
                  <c:v>2500</c:v>
                </c:pt>
                <c:pt idx="19">
                  <c:v>2500</c:v>
                </c:pt>
                <c:pt idx="20">
                  <c:v>2500</c:v>
                </c:pt>
                <c:pt idx="21">
                  <c:v>2500</c:v>
                </c:pt>
                <c:pt idx="22">
                  <c:v>2500</c:v>
                </c:pt>
                <c:pt idx="23">
                  <c:v>2500</c:v>
                </c:pt>
                <c:pt idx="24">
                  <c:v>2500</c:v>
                </c:pt>
                <c:pt idx="25">
                  <c:v>2500</c:v>
                </c:pt>
                <c:pt idx="26">
                  <c:v>2500</c:v>
                </c:pt>
                <c:pt idx="27">
                  <c:v>2500</c:v>
                </c:pt>
                <c:pt idx="28">
                  <c:v>2500</c:v>
                </c:pt>
                <c:pt idx="29">
                  <c:v>2500</c:v>
                </c:pt>
                <c:pt idx="30">
                  <c:v>2500</c:v>
                </c:pt>
                <c:pt idx="31">
                  <c:v>2500</c:v>
                </c:pt>
                <c:pt idx="32">
                  <c:v>2500</c:v>
                </c:pt>
                <c:pt idx="33">
                  <c:v>2500</c:v>
                </c:pt>
                <c:pt idx="34">
                  <c:v>2500</c:v>
                </c:pt>
                <c:pt idx="35">
                  <c:v>2500</c:v>
                </c:pt>
                <c:pt idx="36">
                  <c:v>2500</c:v>
                </c:pt>
                <c:pt idx="37">
                  <c:v>2500</c:v>
                </c:pt>
                <c:pt idx="38">
                  <c:v>2500</c:v>
                </c:pt>
                <c:pt idx="39">
                  <c:v>2500</c:v>
                </c:pt>
                <c:pt idx="40">
                  <c:v>2500</c:v>
                </c:pt>
                <c:pt idx="41">
                  <c:v>2500</c:v>
                </c:pt>
                <c:pt idx="42">
                  <c:v>2500</c:v>
                </c:pt>
                <c:pt idx="43">
                  <c:v>2500</c:v>
                </c:pt>
                <c:pt idx="44">
                  <c:v>2500</c:v>
                </c:pt>
                <c:pt idx="45">
                  <c:v>2500</c:v>
                </c:pt>
                <c:pt idx="46">
                  <c:v>2500</c:v>
                </c:pt>
                <c:pt idx="47">
                  <c:v>2500</c:v>
                </c:pt>
                <c:pt idx="48">
                  <c:v>2500</c:v>
                </c:pt>
                <c:pt idx="49">
                  <c:v>2500</c:v>
                </c:pt>
                <c:pt idx="50">
                  <c:v>2500</c:v>
                </c:pt>
                <c:pt idx="51">
                  <c:v>2500</c:v>
                </c:pt>
                <c:pt idx="52">
                  <c:v>2500</c:v>
                </c:pt>
                <c:pt idx="53">
                  <c:v>2500</c:v>
                </c:pt>
                <c:pt idx="54">
                  <c:v>2500</c:v>
                </c:pt>
                <c:pt idx="55">
                  <c:v>2500</c:v>
                </c:pt>
                <c:pt idx="56">
                  <c:v>2500</c:v>
                </c:pt>
                <c:pt idx="57">
                  <c:v>2500</c:v>
                </c:pt>
                <c:pt idx="58">
                  <c:v>2500</c:v>
                </c:pt>
                <c:pt idx="59">
                  <c:v>2500</c:v>
                </c:pt>
                <c:pt idx="60">
                  <c:v>2500</c:v>
                </c:pt>
                <c:pt idx="61">
                  <c:v>2500</c:v>
                </c:pt>
                <c:pt idx="62">
                  <c:v>2500</c:v>
                </c:pt>
                <c:pt idx="63">
                  <c:v>2500</c:v>
                </c:pt>
                <c:pt idx="64">
                  <c:v>2500</c:v>
                </c:pt>
                <c:pt idx="65">
                  <c:v>2500</c:v>
                </c:pt>
                <c:pt idx="66">
                  <c:v>2500</c:v>
                </c:pt>
                <c:pt idx="67">
                  <c:v>2500</c:v>
                </c:pt>
                <c:pt idx="68">
                  <c:v>2500</c:v>
                </c:pt>
                <c:pt idx="69">
                  <c:v>2500</c:v>
                </c:pt>
                <c:pt idx="70">
                  <c:v>2500</c:v>
                </c:pt>
                <c:pt idx="71">
                  <c:v>2500</c:v>
                </c:pt>
                <c:pt idx="72">
                  <c:v>2500</c:v>
                </c:pt>
              </c:numCache>
            </c:numRef>
          </c:val>
          <c:smooth val="0"/>
          <c:extLst>
            <c:ext xmlns:c16="http://schemas.microsoft.com/office/drawing/2014/chart" uri="{C3380CC4-5D6E-409C-BE32-E72D297353CC}">
              <c16:uniqueId val="{00000002-F4BE-43AB-B3DB-11AD8A6CC24C}"/>
            </c:ext>
          </c:extLst>
        </c:ser>
        <c:dLbls>
          <c:showLegendKey val="0"/>
          <c:showVal val="0"/>
          <c:showCatName val="0"/>
          <c:showSerName val="0"/>
          <c:showPercent val="0"/>
          <c:showBubbleSize val="0"/>
        </c:dLbls>
        <c:smooth val="0"/>
        <c:axId val="406065440"/>
        <c:axId val="406066616"/>
      </c:lineChart>
      <c:dateAx>
        <c:axId val="406065440"/>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06066616"/>
        <c:crosses val="autoZero"/>
        <c:auto val="1"/>
        <c:lblOffset val="100"/>
        <c:baseTimeUnit val="months"/>
      </c:dateAx>
      <c:valAx>
        <c:axId val="406066616"/>
        <c:scaling>
          <c:orientation val="minMax"/>
          <c:min val="1400"/>
        </c:scaling>
        <c:delete val="0"/>
        <c:axPos val="l"/>
        <c:majorGridlines>
          <c:spPr>
            <a:ln w="9525" cap="flat" cmpd="sng" algn="ctr">
              <a:solidFill>
                <a:schemeClr val="tx1">
                  <a:lumMod val="15000"/>
                  <a:lumOff val="85000"/>
                </a:schemeClr>
              </a:solidFill>
              <a:round/>
            </a:ln>
            <a:effectLst/>
          </c:spPr>
        </c:majorGridlines>
        <c:numFmt formatCode="0.00_);\(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0606544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en-US"/>
              <a:t>Registrants Increase / Decrease by Month</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en-US"/>
        </a:p>
      </c:txPr>
    </c:title>
    <c:autoTitleDeleted val="0"/>
    <c:plotArea>
      <c:layout>
        <c:manualLayout>
          <c:layoutTarget val="inner"/>
          <c:xMode val="edge"/>
          <c:yMode val="edge"/>
          <c:x val="3.06062942265065E-2"/>
          <c:y val="8.6504120843159019E-2"/>
          <c:w val="0.96111784505275399"/>
          <c:h val="0.86053491747168387"/>
        </c:manualLayout>
      </c:layout>
      <c:areaChart>
        <c:grouping val="standard"/>
        <c:varyColors val="0"/>
        <c:ser>
          <c:idx val="0"/>
          <c:order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w="25400">
              <a:noFill/>
            </a:ln>
            <a:effectLst/>
          </c:spPr>
          <c:dLbls>
            <c:dLbl>
              <c:idx val="0"/>
              <c:layout>
                <c:manualLayout>
                  <c:x val="1.8620686621663867E-2"/>
                  <c:y val="-0.1652944984264185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4C1B-49BB-9A8F-3618E435BF98}"/>
                </c:ext>
              </c:extLst>
            </c:dLbl>
            <c:dLbl>
              <c:idx val="1"/>
              <c:delete val="1"/>
              <c:extLst>
                <c:ext xmlns:c15="http://schemas.microsoft.com/office/drawing/2012/chart" uri="{CE6537A1-D6FC-4f65-9D91-7224C49458BB}"/>
                <c:ext xmlns:c16="http://schemas.microsoft.com/office/drawing/2014/chart" uri="{C3380CC4-5D6E-409C-BE32-E72D297353CC}">
                  <c16:uniqueId val="{00000005-4C1B-49BB-9A8F-3618E435BF98}"/>
                </c:ext>
              </c:extLst>
            </c:dLbl>
            <c:dLbl>
              <c:idx val="2"/>
              <c:delete val="1"/>
              <c:extLst>
                <c:ext xmlns:c15="http://schemas.microsoft.com/office/drawing/2012/chart" uri="{CE6537A1-D6FC-4f65-9D91-7224C49458BB}"/>
                <c:ext xmlns:c16="http://schemas.microsoft.com/office/drawing/2014/chart" uri="{C3380CC4-5D6E-409C-BE32-E72D297353CC}">
                  <c16:uniqueId val="{00000000-9F09-400E-AE38-FBBABA9AE248}"/>
                </c:ext>
              </c:extLst>
            </c:dLbl>
            <c:dLbl>
              <c:idx val="3"/>
              <c:delete val="1"/>
              <c:extLst>
                <c:ext xmlns:c15="http://schemas.microsoft.com/office/drawing/2012/chart" uri="{CE6537A1-D6FC-4f65-9D91-7224C49458BB}"/>
                <c:ext xmlns:c16="http://schemas.microsoft.com/office/drawing/2014/chart" uri="{C3380CC4-5D6E-409C-BE32-E72D297353CC}">
                  <c16:uniqueId val="{00000001-9F09-400E-AE38-FBBABA9AE248}"/>
                </c:ext>
              </c:extLst>
            </c:dLbl>
            <c:dLbl>
              <c:idx val="4"/>
              <c:delete val="1"/>
              <c:extLst>
                <c:ext xmlns:c15="http://schemas.microsoft.com/office/drawing/2012/chart" uri="{CE6537A1-D6FC-4f65-9D91-7224C49458BB}"/>
                <c:ext xmlns:c16="http://schemas.microsoft.com/office/drawing/2014/chart" uri="{C3380CC4-5D6E-409C-BE32-E72D297353CC}">
                  <c16:uniqueId val="{00000002-9F09-400E-AE38-FBBABA9AE248}"/>
                </c:ext>
              </c:extLst>
            </c:dLbl>
            <c:dLbl>
              <c:idx val="5"/>
              <c:delete val="1"/>
              <c:extLst>
                <c:ext xmlns:c15="http://schemas.microsoft.com/office/drawing/2012/chart" uri="{CE6537A1-D6FC-4f65-9D91-7224C49458BB}"/>
                <c:ext xmlns:c16="http://schemas.microsoft.com/office/drawing/2014/chart" uri="{C3380CC4-5D6E-409C-BE32-E72D297353CC}">
                  <c16:uniqueId val="{00000003-9F09-400E-AE38-FBBABA9AE248}"/>
                </c:ext>
              </c:extLst>
            </c:dLbl>
            <c:dLbl>
              <c:idx val="6"/>
              <c:layout>
                <c:manualLayout>
                  <c:x val="6.2068955405546224E-3"/>
                  <c:y val="-0.18809373958868314"/>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9F09-400E-AE38-FBBABA9AE248}"/>
                </c:ext>
              </c:extLst>
            </c:dLbl>
            <c:dLbl>
              <c:idx val="7"/>
              <c:layout>
                <c:manualLayout>
                  <c:x val="6.8965506006162479E-4"/>
                  <c:y val="-0.1519949410817642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4C1B-49BB-9A8F-3618E435BF98}"/>
                </c:ext>
              </c:extLst>
            </c:dLbl>
            <c:dLbl>
              <c:idx val="8"/>
              <c:delete val="1"/>
              <c:extLst>
                <c:ext xmlns:c15="http://schemas.microsoft.com/office/drawing/2012/chart" uri="{CE6537A1-D6FC-4f65-9D91-7224C49458BB}"/>
                <c:ext xmlns:c16="http://schemas.microsoft.com/office/drawing/2014/chart" uri="{C3380CC4-5D6E-409C-BE32-E72D297353CC}">
                  <c16:uniqueId val="{00000005-9F09-400E-AE38-FBBABA9AE248}"/>
                </c:ext>
              </c:extLst>
            </c:dLbl>
            <c:dLbl>
              <c:idx val="9"/>
              <c:delete val="1"/>
              <c:extLst>
                <c:ext xmlns:c15="http://schemas.microsoft.com/office/drawing/2012/chart" uri="{CE6537A1-D6FC-4f65-9D91-7224C49458BB}"/>
                <c:ext xmlns:c16="http://schemas.microsoft.com/office/drawing/2014/chart" uri="{C3380CC4-5D6E-409C-BE32-E72D297353CC}">
                  <c16:uniqueId val="{00000006-9F09-400E-AE38-FBBABA9AE248}"/>
                </c:ext>
              </c:extLst>
            </c:dLbl>
            <c:dLbl>
              <c:idx val="10"/>
              <c:delete val="1"/>
              <c:extLst>
                <c:ext xmlns:c15="http://schemas.microsoft.com/office/drawing/2012/chart" uri="{CE6537A1-D6FC-4f65-9D91-7224C49458BB}"/>
                <c:ext xmlns:c16="http://schemas.microsoft.com/office/drawing/2014/chart" uri="{C3380CC4-5D6E-409C-BE32-E72D297353CC}">
                  <c16:uniqueId val="{00000007-9F09-400E-AE38-FBBABA9AE248}"/>
                </c:ext>
              </c:extLst>
            </c:dLbl>
            <c:dLbl>
              <c:idx val="11"/>
              <c:delete val="1"/>
              <c:extLst>
                <c:ext xmlns:c15="http://schemas.microsoft.com/office/drawing/2012/chart" uri="{CE6537A1-D6FC-4f65-9D91-7224C49458BB}"/>
                <c:ext xmlns:c16="http://schemas.microsoft.com/office/drawing/2014/chart" uri="{C3380CC4-5D6E-409C-BE32-E72D297353CC}">
                  <c16:uniqueId val="{00000008-9F09-400E-AE38-FBBABA9AE248}"/>
                </c:ext>
              </c:extLst>
            </c:dLbl>
            <c:dLbl>
              <c:idx val="12"/>
              <c:delete val="1"/>
              <c:extLst>
                <c:ext xmlns:c15="http://schemas.microsoft.com/office/drawing/2012/chart" uri="{CE6537A1-D6FC-4f65-9D91-7224C49458BB}"/>
                <c:ext xmlns:c16="http://schemas.microsoft.com/office/drawing/2014/chart" uri="{C3380CC4-5D6E-409C-BE32-E72D297353CC}">
                  <c16:uniqueId val="{00000007-4C1B-49BB-9A8F-3618E435BF98}"/>
                </c:ext>
              </c:extLst>
            </c:dLbl>
            <c:dLbl>
              <c:idx val="13"/>
              <c:layout>
                <c:manualLayout>
                  <c:x val="3.4482753003081236E-3"/>
                  <c:y val="-0.1215959528654113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9F09-400E-AE38-FBBABA9AE248}"/>
                </c:ext>
              </c:extLst>
            </c:dLbl>
            <c:dLbl>
              <c:idx val="14"/>
              <c:delete val="1"/>
              <c:extLst>
                <c:ext xmlns:c15="http://schemas.microsoft.com/office/drawing/2012/chart" uri="{CE6537A1-D6FC-4f65-9D91-7224C49458BB}"/>
                <c:ext xmlns:c16="http://schemas.microsoft.com/office/drawing/2014/chart" uri="{C3380CC4-5D6E-409C-BE32-E72D297353CC}">
                  <c16:uniqueId val="{0000000A-9F09-400E-AE38-FBBABA9AE248}"/>
                </c:ext>
              </c:extLst>
            </c:dLbl>
            <c:dLbl>
              <c:idx val="15"/>
              <c:delete val="1"/>
              <c:extLst>
                <c:ext xmlns:c15="http://schemas.microsoft.com/office/drawing/2012/chart" uri="{CE6537A1-D6FC-4f65-9D91-7224C49458BB}"/>
                <c:ext xmlns:c16="http://schemas.microsoft.com/office/drawing/2014/chart" uri="{C3380CC4-5D6E-409C-BE32-E72D297353CC}">
                  <c16:uniqueId val="{0000000B-9F09-400E-AE38-FBBABA9AE248}"/>
                </c:ext>
              </c:extLst>
            </c:dLbl>
            <c:dLbl>
              <c:idx val="16"/>
              <c:delete val="1"/>
              <c:extLst>
                <c:ext xmlns:c15="http://schemas.microsoft.com/office/drawing/2012/chart" uri="{CE6537A1-D6FC-4f65-9D91-7224C49458BB}"/>
                <c:ext xmlns:c16="http://schemas.microsoft.com/office/drawing/2014/chart" uri="{C3380CC4-5D6E-409C-BE32-E72D297353CC}">
                  <c16:uniqueId val="{0000000C-9F09-400E-AE38-FBBABA9AE248}"/>
                </c:ext>
              </c:extLst>
            </c:dLbl>
            <c:dLbl>
              <c:idx val="17"/>
              <c:layout>
                <c:manualLayout>
                  <c:x val="-4.8275854204313734E-3"/>
                  <c:y val="-6.839772348679386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9F09-400E-AE38-FBBABA9AE248}"/>
                </c:ext>
              </c:extLst>
            </c:dLbl>
            <c:dLbl>
              <c:idx val="18"/>
              <c:delete val="1"/>
              <c:extLst>
                <c:ext xmlns:c15="http://schemas.microsoft.com/office/drawing/2012/chart" uri="{CE6537A1-D6FC-4f65-9D91-7224C49458BB}"/>
                <c:ext xmlns:c16="http://schemas.microsoft.com/office/drawing/2014/chart" uri="{C3380CC4-5D6E-409C-BE32-E72D297353CC}">
                  <c16:uniqueId val="{0000000E-9F09-400E-AE38-FBBABA9AE248}"/>
                </c:ext>
              </c:extLst>
            </c:dLbl>
            <c:dLbl>
              <c:idx val="19"/>
              <c:delete val="1"/>
              <c:extLst>
                <c:ext xmlns:c15="http://schemas.microsoft.com/office/drawing/2012/chart" uri="{CE6537A1-D6FC-4f65-9D91-7224C49458BB}"/>
                <c:ext xmlns:c16="http://schemas.microsoft.com/office/drawing/2014/chart" uri="{C3380CC4-5D6E-409C-BE32-E72D297353CC}">
                  <c16:uniqueId val="{0000000F-9F09-400E-AE38-FBBABA9AE248}"/>
                </c:ext>
              </c:extLst>
            </c:dLbl>
            <c:dLbl>
              <c:idx val="20"/>
              <c:layout>
                <c:manualLayout>
                  <c:x val="6.896550600616197E-3"/>
                  <c:y val="-0.21089298075094776"/>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9F09-400E-AE38-FBBABA9AE248}"/>
                </c:ext>
              </c:extLst>
            </c:dLbl>
            <c:dLbl>
              <c:idx val="21"/>
              <c:delete val="1"/>
              <c:extLst>
                <c:ext xmlns:c15="http://schemas.microsoft.com/office/drawing/2012/chart" uri="{CE6537A1-D6FC-4f65-9D91-7224C49458BB}"/>
                <c:ext xmlns:c16="http://schemas.microsoft.com/office/drawing/2014/chart" uri="{C3380CC4-5D6E-409C-BE32-E72D297353CC}">
                  <c16:uniqueId val="{00000011-9F09-400E-AE38-FBBABA9AE248}"/>
                </c:ext>
              </c:extLst>
            </c:dLbl>
            <c:dLbl>
              <c:idx val="22"/>
              <c:layout>
                <c:manualLayout>
                  <c:x val="2.7586202402464484E-3"/>
                  <c:y val="-0.1120962690478010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9F09-400E-AE38-FBBABA9AE248}"/>
                </c:ext>
              </c:extLst>
            </c:dLbl>
            <c:dLbl>
              <c:idx val="23"/>
              <c:delete val="1"/>
              <c:extLst>
                <c:ext xmlns:c15="http://schemas.microsoft.com/office/drawing/2012/chart" uri="{CE6537A1-D6FC-4f65-9D91-7224C49458BB}"/>
                <c:ext xmlns:c16="http://schemas.microsoft.com/office/drawing/2014/chart" uri="{C3380CC4-5D6E-409C-BE32-E72D297353CC}">
                  <c16:uniqueId val="{00000013-9F09-400E-AE38-FBBABA9AE248}"/>
                </c:ext>
              </c:extLst>
            </c:dLbl>
            <c:dLbl>
              <c:idx val="24"/>
              <c:delete val="1"/>
              <c:extLst>
                <c:ext xmlns:c15="http://schemas.microsoft.com/office/drawing/2012/chart" uri="{CE6537A1-D6FC-4f65-9D91-7224C49458BB}"/>
                <c:ext xmlns:c16="http://schemas.microsoft.com/office/drawing/2014/chart" uri="{C3380CC4-5D6E-409C-BE32-E72D297353CC}">
                  <c16:uniqueId val="{00000014-9F09-400E-AE38-FBBABA9AE248}"/>
                </c:ext>
              </c:extLst>
            </c:dLbl>
            <c:dLbl>
              <c:idx val="25"/>
              <c:delete val="1"/>
              <c:extLst>
                <c:ext xmlns:c15="http://schemas.microsoft.com/office/drawing/2012/chart" uri="{CE6537A1-D6FC-4f65-9D91-7224C49458BB}"/>
                <c:ext xmlns:c16="http://schemas.microsoft.com/office/drawing/2014/chart" uri="{C3380CC4-5D6E-409C-BE32-E72D297353CC}">
                  <c16:uniqueId val="{00000015-9F09-400E-AE38-FBBABA9AE248}"/>
                </c:ext>
              </c:extLst>
            </c:dLbl>
            <c:dLbl>
              <c:idx val="26"/>
              <c:delete val="1"/>
              <c:extLst>
                <c:ext xmlns:c15="http://schemas.microsoft.com/office/drawing/2012/chart" uri="{CE6537A1-D6FC-4f65-9D91-7224C49458BB}"/>
                <c:ext xmlns:c16="http://schemas.microsoft.com/office/drawing/2014/chart" uri="{C3380CC4-5D6E-409C-BE32-E72D297353CC}">
                  <c16:uniqueId val="{00000016-9F09-400E-AE38-FBBABA9AE248}"/>
                </c:ext>
              </c:extLst>
            </c:dLbl>
            <c:dLbl>
              <c:idx val="27"/>
              <c:delete val="1"/>
              <c:extLst>
                <c:ext xmlns:c15="http://schemas.microsoft.com/office/drawing/2012/chart" uri="{CE6537A1-D6FC-4f65-9D91-7224C49458BB}"/>
                <c:ext xmlns:c16="http://schemas.microsoft.com/office/drawing/2014/chart" uri="{C3380CC4-5D6E-409C-BE32-E72D297353CC}">
                  <c16:uniqueId val="{00000017-9F09-400E-AE38-FBBABA9AE248}"/>
                </c:ext>
              </c:extLst>
            </c:dLbl>
            <c:dLbl>
              <c:idx val="28"/>
              <c:layout>
                <c:manualLayout>
                  <c:x val="2.7586202402463977E-3"/>
                  <c:y val="-0.15579481460880826"/>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9F09-400E-AE38-FBBABA9AE248}"/>
                </c:ext>
              </c:extLst>
            </c:dLbl>
            <c:dLbl>
              <c:idx val="29"/>
              <c:delete val="1"/>
              <c:extLst>
                <c:ext xmlns:c15="http://schemas.microsoft.com/office/drawing/2012/chart" uri="{CE6537A1-D6FC-4f65-9D91-7224C49458BB}"/>
                <c:ext xmlns:c16="http://schemas.microsoft.com/office/drawing/2014/chart" uri="{C3380CC4-5D6E-409C-BE32-E72D297353CC}">
                  <c16:uniqueId val="{00000019-9F09-400E-AE38-FBBABA9AE248}"/>
                </c:ext>
              </c:extLst>
            </c:dLbl>
            <c:dLbl>
              <c:idx val="30"/>
              <c:layout>
                <c:manualLayout>
                  <c:x val="3.4482753003081236E-3"/>
                  <c:y val="-0.1595946881358524"/>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9F09-400E-AE38-FBBABA9AE248}"/>
                </c:ext>
              </c:extLst>
            </c:dLbl>
            <c:dLbl>
              <c:idx val="31"/>
              <c:delete val="1"/>
              <c:extLst>
                <c:ext xmlns:c15="http://schemas.microsoft.com/office/drawing/2012/chart" uri="{CE6537A1-D6FC-4f65-9D91-7224C49458BB}"/>
                <c:ext xmlns:c16="http://schemas.microsoft.com/office/drawing/2014/chart" uri="{C3380CC4-5D6E-409C-BE32-E72D297353CC}">
                  <c16:uniqueId val="{0000001B-9F09-400E-AE38-FBBABA9AE248}"/>
                </c:ext>
              </c:extLst>
            </c:dLbl>
            <c:dLbl>
              <c:idx val="32"/>
              <c:layout>
                <c:manualLayout>
                  <c:x val="-2.7586202402464992E-3"/>
                  <c:y val="-0.10829639552075696"/>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C-9F09-400E-AE38-FBBABA9AE248}"/>
                </c:ext>
              </c:extLst>
            </c:dLbl>
            <c:dLbl>
              <c:idx val="33"/>
              <c:delete val="1"/>
              <c:extLst>
                <c:ext xmlns:c15="http://schemas.microsoft.com/office/drawing/2012/chart" uri="{CE6537A1-D6FC-4f65-9D91-7224C49458BB}"/>
                <c:ext xmlns:c16="http://schemas.microsoft.com/office/drawing/2014/chart" uri="{C3380CC4-5D6E-409C-BE32-E72D297353CC}">
                  <c16:uniqueId val="{0000001D-9F09-400E-AE38-FBBABA9AE248}"/>
                </c:ext>
              </c:extLst>
            </c:dLbl>
            <c:dLbl>
              <c:idx val="34"/>
              <c:delete val="1"/>
              <c:extLst>
                <c:ext xmlns:c15="http://schemas.microsoft.com/office/drawing/2012/chart" uri="{CE6537A1-D6FC-4f65-9D91-7224C49458BB}"/>
                <c:ext xmlns:c16="http://schemas.microsoft.com/office/drawing/2014/chart" uri="{C3380CC4-5D6E-409C-BE32-E72D297353CC}">
                  <c16:uniqueId val="{0000001E-9F09-400E-AE38-FBBABA9AE248}"/>
                </c:ext>
              </c:extLst>
            </c:dLbl>
            <c:dLbl>
              <c:idx val="35"/>
              <c:delete val="1"/>
              <c:extLst>
                <c:ext xmlns:c15="http://schemas.microsoft.com/office/drawing/2012/chart" uri="{CE6537A1-D6FC-4f65-9D91-7224C49458BB}"/>
                <c:ext xmlns:c16="http://schemas.microsoft.com/office/drawing/2014/chart" uri="{C3380CC4-5D6E-409C-BE32-E72D297353CC}">
                  <c16:uniqueId val="{0000001F-9F09-400E-AE38-FBBABA9AE248}"/>
                </c:ext>
              </c:extLst>
            </c:dLbl>
            <c:dLbl>
              <c:idx val="36"/>
              <c:delete val="1"/>
              <c:extLst>
                <c:ext xmlns:c15="http://schemas.microsoft.com/office/drawing/2012/chart" uri="{CE6537A1-D6FC-4f65-9D91-7224C49458BB}"/>
                <c:ext xmlns:c16="http://schemas.microsoft.com/office/drawing/2014/chart" uri="{C3380CC4-5D6E-409C-BE32-E72D297353CC}">
                  <c16:uniqueId val="{00000020-9F09-400E-AE38-FBBABA9AE248}"/>
                </c:ext>
              </c:extLst>
            </c:dLbl>
            <c:dLbl>
              <c:idx val="37"/>
              <c:layout>
                <c:manualLayout>
                  <c:x val="-4.13793036036985E-3"/>
                  <c:y val="-8.739709112201438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1-9F09-400E-AE38-FBBABA9AE248}"/>
                </c:ext>
              </c:extLst>
            </c:dLbl>
            <c:dLbl>
              <c:idx val="38"/>
              <c:delete val="1"/>
              <c:extLst>
                <c:ext xmlns:c15="http://schemas.microsoft.com/office/drawing/2012/chart" uri="{CE6537A1-D6FC-4f65-9D91-7224C49458BB}"/>
                <c:ext xmlns:c16="http://schemas.microsoft.com/office/drawing/2014/chart" uri="{C3380CC4-5D6E-409C-BE32-E72D297353CC}">
                  <c16:uniqueId val="{00000022-9F09-400E-AE38-FBBABA9AE248}"/>
                </c:ext>
              </c:extLst>
            </c:dLbl>
            <c:dLbl>
              <c:idx val="39"/>
              <c:delete val="1"/>
              <c:extLst>
                <c:ext xmlns:c15="http://schemas.microsoft.com/office/drawing/2012/chart" uri="{CE6537A1-D6FC-4f65-9D91-7224C49458BB}"/>
                <c:ext xmlns:c16="http://schemas.microsoft.com/office/drawing/2014/chart" uri="{C3380CC4-5D6E-409C-BE32-E72D297353CC}">
                  <c16:uniqueId val="{00000023-9F09-400E-AE38-FBBABA9AE248}"/>
                </c:ext>
              </c:extLst>
            </c:dLbl>
            <c:dLbl>
              <c:idx val="40"/>
              <c:delete val="1"/>
              <c:extLst>
                <c:ext xmlns:c15="http://schemas.microsoft.com/office/drawing/2012/chart" uri="{CE6537A1-D6FC-4f65-9D91-7224C49458BB}"/>
                <c:ext xmlns:c16="http://schemas.microsoft.com/office/drawing/2014/chart" uri="{C3380CC4-5D6E-409C-BE32-E72D297353CC}">
                  <c16:uniqueId val="{00000024-9F09-400E-AE38-FBBABA9AE248}"/>
                </c:ext>
              </c:extLst>
            </c:dLbl>
            <c:dLbl>
              <c:idx val="41"/>
              <c:delete val="1"/>
              <c:extLst>
                <c:ext xmlns:c15="http://schemas.microsoft.com/office/drawing/2012/chart" uri="{CE6537A1-D6FC-4f65-9D91-7224C49458BB}"/>
                <c:ext xmlns:c16="http://schemas.microsoft.com/office/drawing/2014/chart" uri="{C3380CC4-5D6E-409C-BE32-E72D297353CC}">
                  <c16:uniqueId val="{00000025-9F09-400E-AE38-FBBABA9AE248}"/>
                </c:ext>
              </c:extLst>
            </c:dLbl>
            <c:dLbl>
              <c:idx val="42"/>
              <c:layout>
                <c:manualLayout>
                  <c:x val="4.1379303603697485E-3"/>
                  <c:y val="-0.2146928542779919"/>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6-9F09-400E-AE38-FBBABA9AE248}"/>
                </c:ext>
              </c:extLst>
            </c:dLbl>
            <c:dLbl>
              <c:idx val="43"/>
              <c:delete val="1"/>
              <c:extLst>
                <c:ext xmlns:c15="http://schemas.microsoft.com/office/drawing/2012/chart" uri="{CE6537A1-D6FC-4f65-9D91-7224C49458BB}"/>
                <c:ext xmlns:c16="http://schemas.microsoft.com/office/drawing/2014/chart" uri="{C3380CC4-5D6E-409C-BE32-E72D297353CC}">
                  <c16:uniqueId val="{00000027-9F09-400E-AE38-FBBABA9AE248}"/>
                </c:ext>
              </c:extLst>
            </c:dLbl>
            <c:dLbl>
              <c:idx val="44"/>
              <c:delete val="1"/>
              <c:extLst>
                <c:ext xmlns:c15="http://schemas.microsoft.com/office/drawing/2012/chart" uri="{CE6537A1-D6FC-4f65-9D91-7224C49458BB}"/>
                <c:ext xmlns:c16="http://schemas.microsoft.com/office/drawing/2014/chart" uri="{C3380CC4-5D6E-409C-BE32-E72D297353CC}">
                  <c16:uniqueId val="{00000028-9F09-400E-AE38-FBBABA9AE248}"/>
                </c:ext>
              </c:extLst>
            </c:dLbl>
            <c:dLbl>
              <c:idx val="45"/>
              <c:delete val="1"/>
              <c:extLst>
                <c:ext xmlns:c15="http://schemas.microsoft.com/office/drawing/2012/chart" uri="{CE6537A1-D6FC-4f65-9D91-7224C49458BB}"/>
                <c:ext xmlns:c16="http://schemas.microsoft.com/office/drawing/2014/chart" uri="{C3380CC4-5D6E-409C-BE32-E72D297353CC}">
                  <c16:uniqueId val="{00000029-9F09-400E-AE38-FBBABA9AE248}"/>
                </c:ext>
              </c:extLst>
            </c:dLbl>
            <c:dLbl>
              <c:idx val="46"/>
              <c:delete val="1"/>
              <c:extLst>
                <c:ext xmlns:c15="http://schemas.microsoft.com/office/drawing/2012/chart" uri="{CE6537A1-D6FC-4f65-9D91-7224C49458BB}"/>
                <c:ext xmlns:c16="http://schemas.microsoft.com/office/drawing/2014/chart" uri="{C3380CC4-5D6E-409C-BE32-E72D297353CC}">
                  <c16:uniqueId val="{0000002A-9F09-400E-AE38-FBBABA9AE248}"/>
                </c:ext>
              </c:extLst>
            </c:dLbl>
            <c:dLbl>
              <c:idx val="47"/>
              <c:delete val="1"/>
              <c:extLst>
                <c:ext xmlns:c15="http://schemas.microsoft.com/office/drawing/2012/chart" uri="{CE6537A1-D6FC-4f65-9D91-7224C49458BB}"/>
                <c:ext xmlns:c16="http://schemas.microsoft.com/office/drawing/2014/chart" uri="{C3380CC4-5D6E-409C-BE32-E72D297353CC}">
                  <c16:uniqueId val="{0000002B-9F09-400E-AE38-FBBABA9AE248}"/>
                </c:ext>
              </c:extLst>
            </c:dLbl>
            <c:dLbl>
              <c:idx val="48"/>
              <c:layout>
                <c:manualLayout>
                  <c:x val="-3.4482753003081236E-3"/>
                  <c:y val="-0.1253958263924555"/>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4C1B-49BB-9A8F-3618E435BF98}"/>
                </c:ext>
              </c:extLst>
            </c:dLbl>
            <c:dLbl>
              <c:idx val="49"/>
              <c:layout>
                <c:manualLayout>
                  <c:x val="-6.2068955405546224E-3"/>
                  <c:y val="-0.1291956999194995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C-9F09-400E-AE38-FBBABA9AE248}"/>
                </c:ext>
              </c:extLst>
            </c:dLbl>
            <c:dLbl>
              <c:idx val="50"/>
              <c:layout>
                <c:manualLayout>
                  <c:x val="0"/>
                  <c:y val="-0.1804939925345949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D-9F09-400E-AE38-FBBABA9AE248}"/>
                </c:ext>
              </c:extLst>
            </c:dLbl>
            <c:dLbl>
              <c:idx val="51"/>
              <c:layout>
                <c:manualLayout>
                  <c:x val="-2.0229648067186923E-16"/>
                  <c:y val="-0.15199494108176415"/>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4C1B-49BB-9A8F-3618E435BF98}"/>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2">
                          <a:lumMod val="35000"/>
                          <a:lumOff val="65000"/>
                        </a:schemeClr>
                      </a:solidFill>
                    </a:ln>
                    <a:effectLst/>
                  </c:spPr>
                </c15:leaderLines>
              </c:ext>
            </c:extLst>
          </c:dLbls>
          <c:cat>
            <c:numRef>
              <c:f>Sheet1!$A$3:$A$75</c:f>
              <c:numCache>
                <c:formatCode>mmm\-yy</c:formatCode>
                <c:ptCount val="73"/>
                <c:pt idx="0">
                  <c:v>42842</c:v>
                </c:pt>
                <c:pt idx="1">
                  <c:v>42872</c:v>
                </c:pt>
                <c:pt idx="2">
                  <c:v>42903</c:v>
                </c:pt>
                <c:pt idx="3">
                  <c:v>42933</c:v>
                </c:pt>
                <c:pt idx="4">
                  <c:v>42964</c:v>
                </c:pt>
                <c:pt idx="5">
                  <c:v>42995</c:v>
                </c:pt>
                <c:pt idx="6">
                  <c:v>43025</c:v>
                </c:pt>
                <c:pt idx="7">
                  <c:v>43056</c:v>
                </c:pt>
                <c:pt idx="8">
                  <c:v>43086</c:v>
                </c:pt>
                <c:pt idx="9">
                  <c:v>43117</c:v>
                </c:pt>
                <c:pt idx="10">
                  <c:v>43148</c:v>
                </c:pt>
                <c:pt idx="11">
                  <c:v>43176</c:v>
                </c:pt>
                <c:pt idx="12">
                  <c:v>43207</c:v>
                </c:pt>
                <c:pt idx="13">
                  <c:v>43237</c:v>
                </c:pt>
                <c:pt idx="14">
                  <c:v>43271</c:v>
                </c:pt>
                <c:pt idx="15">
                  <c:v>43301</c:v>
                </c:pt>
                <c:pt idx="16">
                  <c:v>43332</c:v>
                </c:pt>
                <c:pt idx="17">
                  <c:v>43363</c:v>
                </c:pt>
                <c:pt idx="18">
                  <c:v>43393</c:v>
                </c:pt>
                <c:pt idx="19">
                  <c:v>43424</c:v>
                </c:pt>
                <c:pt idx="20">
                  <c:v>43454</c:v>
                </c:pt>
                <c:pt idx="21">
                  <c:v>43485</c:v>
                </c:pt>
                <c:pt idx="22">
                  <c:v>43516</c:v>
                </c:pt>
                <c:pt idx="23">
                  <c:v>43544</c:v>
                </c:pt>
                <c:pt idx="24">
                  <c:v>43575</c:v>
                </c:pt>
                <c:pt idx="25">
                  <c:v>43605</c:v>
                </c:pt>
                <c:pt idx="26">
                  <c:v>43636</c:v>
                </c:pt>
                <c:pt idx="27">
                  <c:v>43666</c:v>
                </c:pt>
                <c:pt idx="28">
                  <c:v>43697</c:v>
                </c:pt>
                <c:pt idx="29">
                  <c:v>43728</c:v>
                </c:pt>
                <c:pt idx="30">
                  <c:v>43758</c:v>
                </c:pt>
                <c:pt idx="31">
                  <c:v>43789</c:v>
                </c:pt>
                <c:pt idx="32">
                  <c:v>43819</c:v>
                </c:pt>
                <c:pt idx="33">
                  <c:v>43850</c:v>
                </c:pt>
                <c:pt idx="34">
                  <c:v>43881</c:v>
                </c:pt>
                <c:pt idx="35">
                  <c:v>43910</c:v>
                </c:pt>
                <c:pt idx="36">
                  <c:v>43941</c:v>
                </c:pt>
                <c:pt idx="37">
                  <c:v>43971</c:v>
                </c:pt>
                <c:pt idx="38">
                  <c:v>44002</c:v>
                </c:pt>
                <c:pt idx="39">
                  <c:v>44032</c:v>
                </c:pt>
                <c:pt idx="40">
                  <c:v>44063</c:v>
                </c:pt>
                <c:pt idx="41">
                  <c:v>44094</c:v>
                </c:pt>
                <c:pt idx="42">
                  <c:v>44124</c:v>
                </c:pt>
                <c:pt idx="43">
                  <c:v>44155</c:v>
                </c:pt>
                <c:pt idx="44">
                  <c:v>44185</c:v>
                </c:pt>
                <c:pt idx="45">
                  <c:v>44216</c:v>
                </c:pt>
                <c:pt idx="46">
                  <c:v>44247</c:v>
                </c:pt>
                <c:pt idx="47">
                  <c:v>44276</c:v>
                </c:pt>
                <c:pt idx="48">
                  <c:v>44307</c:v>
                </c:pt>
                <c:pt idx="49">
                  <c:v>44337</c:v>
                </c:pt>
                <c:pt idx="50">
                  <c:v>44368</c:v>
                </c:pt>
                <c:pt idx="51">
                  <c:v>44398</c:v>
                </c:pt>
                <c:pt idx="52">
                  <c:v>44429</c:v>
                </c:pt>
                <c:pt idx="53">
                  <c:v>44460</c:v>
                </c:pt>
                <c:pt idx="54">
                  <c:v>44490</c:v>
                </c:pt>
                <c:pt idx="55">
                  <c:v>44521</c:v>
                </c:pt>
                <c:pt idx="56">
                  <c:v>44551</c:v>
                </c:pt>
                <c:pt idx="57">
                  <c:v>44583</c:v>
                </c:pt>
                <c:pt idx="58">
                  <c:v>44614</c:v>
                </c:pt>
                <c:pt idx="59">
                  <c:v>44642</c:v>
                </c:pt>
                <c:pt idx="60">
                  <c:v>44673</c:v>
                </c:pt>
                <c:pt idx="61">
                  <c:v>44703</c:v>
                </c:pt>
                <c:pt idx="62">
                  <c:v>44734</c:v>
                </c:pt>
                <c:pt idx="63">
                  <c:v>44764</c:v>
                </c:pt>
                <c:pt idx="64">
                  <c:v>44795</c:v>
                </c:pt>
                <c:pt idx="65">
                  <c:v>44805</c:v>
                </c:pt>
                <c:pt idx="66">
                  <c:v>44856</c:v>
                </c:pt>
                <c:pt idx="67">
                  <c:v>44887</c:v>
                </c:pt>
                <c:pt idx="68">
                  <c:v>44896</c:v>
                </c:pt>
                <c:pt idx="69">
                  <c:v>44927</c:v>
                </c:pt>
                <c:pt idx="70">
                  <c:v>44958</c:v>
                </c:pt>
                <c:pt idx="71">
                  <c:v>44986</c:v>
                </c:pt>
                <c:pt idx="72">
                  <c:v>45017</c:v>
                </c:pt>
              </c:numCache>
            </c:numRef>
          </c:cat>
          <c:val>
            <c:numRef>
              <c:f>Sheet1!$K$3:$K$75</c:f>
              <c:numCache>
                <c:formatCode>0.00_);\(0.00\)</c:formatCode>
                <c:ptCount val="73"/>
                <c:pt idx="0">
                  <c:v>114</c:v>
                </c:pt>
                <c:pt idx="1">
                  <c:v>25</c:v>
                </c:pt>
                <c:pt idx="2">
                  <c:v>25</c:v>
                </c:pt>
                <c:pt idx="3">
                  <c:v>36</c:v>
                </c:pt>
                <c:pt idx="4">
                  <c:v>27</c:v>
                </c:pt>
                <c:pt idx="5">
                  <c:v>27</c:v>
                </c:pt>
                <c:pt idx="6">
                  <c:v>74</c:v>
                </c:pt>
                <c:pt idx="7">
                  <c:v>17</c:v>
                </c:pt>
                <c:pt idx="8">
                  <c:v>48</c:v>
                </c:pt>
                <c:pt idx="9">
                  <c:v>56</c:v>
                </c:pt>
                <c:pt idx="10">
                  <c:v>31</c:v>
                </c:pt>
                <c:pt idx="11">
                  <c:v>47</c:v>
                </c:pt>
                <c:pt idx="12">
                  <c:v>36</c:v>
                </c:pt>
                <c:pt idx="13">
                  <c:v>52</c:v>
                </c:pt>
                <c:pt idx="14">
                  <c:v>34</c:v>
                </c:pt>
                <c:pt idx="15">
                  <c:v>41</c:v>
                </c:pt>
                <c:pt idx="16">
                  <c:v>27</c:v>
                </c:pt>
                <c:pt idx="17">
                  <c:v>22</c:v>
                </c:pt>
                <c:pt idx="18">
                  <c:v>48</c:v>
                </c:pt>
                <c:pt idx="19">
                  <c:v>36</c:v>
                </c:pt>
                <c:pt idx="20">
                  <c:v>122</c:v>
                </c:pt>
                <c:pt idx="21">
                  <c:v>63</c:v>
                </c:pt>
                <c:pt idx="22">
                  <c:v>19</c:v>
                </c:pt>
                <c:pt idx="23">
                  <c:v>49</c:v>
                </c:pt>
                <c:pt idx="24">
                  <c:v>57</c:v>
                </c:pt>
                <c:pt idx="25">
                  <c:v>52</c:v>
                </c:pt>
                <c:pt idx="26">
                  <c:v>59</c:v>
                </c:pt>
                <c:pt idx="27">
                  <c:v>36</c:v>
                </c:pt>
                <c:pt idx="28">
                  <c:v>61</c:v>
                </c:pt>
                <c:pt idx="29">
                  <c:v>24</c:v>
                </c:pt>
                <c:pt idx="30">
                  <c:v>73</c:v>
                </c:pt>
                <c:pt idx="31">
                  <c:v>48</c:v>
                </c:pt>
                <c:pt idx="32">
                  <c:v>18</c:v>
                </c:pt>
                <c:pt idx="33">
                  <c:v>71</c:v>
                </c:pt>
                <c:pt idx="34">
                  <c:v>59</c:v>
                </c:pt>
                <c:pt idx="35">
                  <c:v>38</c:v>
                </c:pt>
                <c:pt idx="36">
                  <c:v>23</c:v>
                </c:pt>
                <c:pt idx="37">
                  <c:v>11</c:v>
                </c:pt>
                <c:pt idx="38">
                  <c:v>47</c:v>
                </c:pt>
                <c:pt idx="39">
                  <c:v>23</c:v>
                </c:pt>
                <c:pt idx="40">
                  <c:v>28</c:v>
                </c:pt>
                <c:pt idx="41">
                  <c:v>50</c:v>
                </c:pt>
                <c:pt idx="42">
                  <c:v>81</c:v>
                </c:pt>
                <c:pt idx="43">
                  <c:v>40</c:v>
                </c:pt>
                <c:pt idx="44">
                  <c:v>46</c:v>
                </c:pt>
                <c:pt idx="45">
                  <c:v>47</c:v>
                </c:pt>
                <c:pt idx="46">
                  <c:v>44</c:v>
                </c:pt>
                <c:pt idx="47">
                  <c:v>50</c:v>
                </c:pt>
                <c:pt idx="48">
                  <c:v>62</c:v>
                </c:pt>
                <c:pt idx="49">
                  <c:v>25</c:v>
                </c:pt>
                <c:pt idx="50">
                  <c:v>98</c:v>
                </c:pt>
                <c:pt idx="51">
                  <c:v>64</c:v>
                </c:pt>
                <c:pt idx="52">
                  <c:v>53</c:v>
                </c:pt>
                <c:pt idx="53">
                  <c:v>69</c:v>
                </c:pt>
                <c:pt idx="54">
                  <c:v>35</c:v>
                </c:pt>
                <c:pt idx="55">
                  <c:v>46</c:v>
                </c:pt>
                <c:pt idx="56">
                  <c:v>75</c:v>
                </c:pt>
                <c:pt idx="57">
                  <c:v>54</c:v>
                </c:pt>
                <c:pt idx="58">
                  <c:v>29</c:v>
                </c:pt>
                <c:pt idx="59">
                  <c:v>47</c:v>
                </c:pt>
                <c:pt idx="60">
                  <c:v>29</c:v>
                </c:pt>
                <c:pt idx="61">
                  <c:v>119</c:v>
                </c:pt>
                <c:pt idx="62">
                  <c:v>83</c:v>
                </c:pt>
                <c:pt idx="63">
                  <c:v>73</c:v>
                </c:pt>
                <c:pt idx="64">
                  <c:v>76</c:v>
                </c:pt>
                <c:pt idx="65">
                  <c:v>89</c:v>
                </c:pt>
                <c:pt idx="66">
                  <c:v>42</c:v>
                </c:pt>
                <c:pt idx="67">
                  <c:v>76</c:v>
                </c:pt>
                <c:pt idx="68">
                  <c:v>108</c:v>
                </c:pt>
                <c:pt idx="69">
                  <c:v>91</c:v>
                </c:pt>
                <c:pt idx="70">
                  <c:v>70</c:v>
                </c:pt>
                <c:pt idx="71">
                  <c:v>116</c:v>
                </c:pt>
                <c:pt idx="72">
                  <c:v>40</c:v>
                </c:pt>
              </c:numCache>
            </c:numRef>
          </c:val>
          <c:extLst>
            <c:ext xmlns:c16="http://schemas.microsoft.com/office/drawing/2014/chart" uri="{C3380CC4-5D6E-409C-BE32-E72D297353CC}">
              <c16:uniqueId val="{0000002E-9F09-400E-AE38-FBBABA9AE248}"/>
            </c:ext>
          </c:extLst>
        </c:ser>
        <c:ser>
          <c:idx val="1"/>
          <c:order val="1"/>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w="25400">
              <a:noFill/>
            </a:ln>
            <a:effectLst/>
          </c:spPr>
          <c:dLbls>
            <c:dLbl>
              <c:idx val="0"/>
              <c:layout>
                <c:manualLayout>
                  <c:x val="8.2758607207394971E-3"/>
                  <c:y val="0.20709310722390364"/>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F-9F09-400E-AE38-FBBABA9AE248}"/>
                </c:ext>
              </c:extLst>
            </c:dLbl>
            <c:dLbl>
              <c:idx val="1"/>
              <c:delete val="1"/>
              <c:extLst>
                <c:ext xmlns:c15="http://schemas.microsoft.com/office/drawing/2012/chart" uri="{CE6537A1-D6FC-4f65-9D91-7224C49458BB}"/>
                <c:ext xmlns:c16="http://schemas.microsoft.com/office/drawing/2014/chart" uri="{C3380CC4-5D6E-409C-BE32-E72D297353CC}">
                  <c16:uniqueId val="{00000030-9F09-400E-AE38-FBBABA9AE248}"/>
                </c:ext>
              </c:extLst>
            </c:dLbl>
            <c:dLbl>
              <c:idx val="2"/>
              <c:delete val="1"/>
              <c:extLst>
                <c:ext xmlns:c15="http://schemas.microsoft.com/office/drawing/2012/chart" uri="{CE6537A1-D6FC-4f65-9D91-7224C49458BB}"/>
                <c:ext xmlns:c16="http://schemas.microsoft.com/office/drawing/2014/chart" uri="{C3380CC4-5D6E-409C-BE32-E72D297353CC}">
                  <c16:uniqueId val="{00000031-9F09-400E-AE38-FBBABA9AE248}"/>
                </c:ext>
              </c:extLst>
            </c:dLbl>
            <c:dLbl>
              <c:idx val="3"/>
              <c:delete val="1"/>
              <c:extLst>
                <c:ext xmlns:c15="http://schemas.microsoft.com/office/drawing/2012/chart" uri="{CE6537A1-D6FC-4f65-9D91-7224C49458BB}"/>
                <c:ext xmlns:c16="http://schemas.microsoft.com/office/drawing/2014/chart" uri="{C3380CC4-5D6E-409C-BE32-E72D297353CC}">
                  <c16:uniqueId val="{00000032-9F09-400E-AE38-FBBABA9AE248}"/>
                </c:ext>
              </c:extLst>
            </c:dLbl>
            <c:dLbl>
              <c:idx val="4"/>
              <c:delete val="1"/>
              <c:extLst>
                <c:ext xmlns:c15="http://schemas.microsoft.com/office/drawing/2012/chart" uri="{CE6537A1-D6FC-4f65-9D91-7224C49458BB}"/>
                <c:ext xmlns:c16="http://schemas.microsoft.com/office/drawing/2014/chart" uri="{C3380CC4-5D6E-409C-BE32-E72D297353CC}">
                  <c16:uniqueId val="{00000033-9F09-400E-AE38-FBBABA9AE248}"/>
                </c:ext>
              </c:extLst>
            </c:dLbl>
            <c:dLbl>
              <c:idx val="5"/>
              <c:delete val="1"/>
              <c:extLst>
                <c:ext xmlns:c15="http://schemas.microsoft.com/office/drawing/2012/chart" uri="{CE6537A1-D6FC-4f65-9D91-7224C49458BB}"/>
                <c:ext xmlns:c16="http://schemas.microsoft.com/office/drawing/2014/chart" uri="{C3380CC4-5D6E-409C-BE32-E72D297353CC}">
                  <c16:uniqueId val="{00000034-9F09-400E-AE38-FBBABA9AE248}"/>
                </c:ext>
              </c:extLst>
            </c:dLbl>
            <c:dLbl>
              <c:idx val="6"/>
              <c:layout>
                <c:manualLayout>
                  <c:x val="-2.0689651801848994E-3"/>
                  <c:y val="0.15199494108176415"/>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5-9F09-400E-AE38-FBBABA9AE248}"/>
                </c:ext>
              </c:extLst>
            </c:dLbl>
            <c:dLbl>
              <c:idx val="7"/>
              <c:layout>
                <c:manualLayout>
                  <c:x val="4.1379303603697234E-3"/>
                  <c:y val="0.12349588962893338"/>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6-9F09-400E-AE38-FBBABA9AE248}"/>
                </c:ext>
              </c:extLst>
            </c:dLbl>
            <c:dLbl>
              <c:idx val="8"/>
              <c:delete val="1"/>
              <c:extLst>
                <c:ext xmlns:c15="http://schemas.microsoft.com/office/drawing/2012/chart" uri="{CE6537A1-D6FC-4f65-9D91-7224C49458BB}"/>
                <c:ext xmlns:c16="http://schemas.microsoft.com/office/drawing/2014/chart" uri="{C3380CC4-5D6E-409C-BE32-E72D297353CC}">
                  <c16:uniqueId val="{00000037-9F09-400E-AE38-FBBABA9AE248}"/>
                </c:ext>
              </c:extLst>
            </c:dLbl>
            <c:dLbl>
              <c:idx val="9"/>
              <c:delete val="1"/>
              <c:extLst>
                <c:ext xmlns:c15="http://schemas.microsoft.com/office/drawing/2012/chart" uri="{CE6537A1-D6FC-4f65-9D91-7224C49458BB}"/>
                <c:ext xmlns:c16="http://schemas.microsoft.com/office/drawing/2014/chart" uri="{C3380CC4-5D6E-409C-BE32-E72D297353CC}">
                  <c16:uniqueId val="{00000038-9F09-400E-AE38-FBBABA9AE248}"/>
                </c:ext>
              </c:extLst>
            </c:dLbl>
            <c:dLbl>
              <c:idx val="10"/>
              <c:delete val="1"/>
              <c:extLst>
                <c:ext xmlns:c15="http://schemas.microsoft.com/office/drawing/2012/chart" uri="{CE6537A1-D6FC-4f65-9D91-7224C49458BB}"/>
                <c:ext xmlns:c16="http://schemas.microsoft.com/office/drawing/2014/chart" uri="{C3380CC4-5D6E-409C-BE32-E72D297353CC}">
                  <c16:uniqueId val="{00000039-9F09-400E-AE38-FBBABA9AE248}"/>
                </c:ext>
              </c:extLst>
            </c:dLbl>
            <c:dLbl>
              <c:idx val="11"/>
              <c:delete val="1"/>
              <c:extLst>
                <c:ext xmlns:c15="http://schemas.microsoft.com/office/drawing/2012/chart" uri="{CE6537A1-D6FC-4f65-9D91-7224C49458BB}"/>
                <c:ext xmlns:c16="http://schemas.microsoft.com/office/drawing/2014/chart" uri="{C3380CC4-5D6E-409C-BE32-E72D297353CC}">
                  <c16:uniqueId val="{0000003A-9F09-400E-AE38-FBBABA9AE248}"/>
                </c:ext>
              </c:extLst>
            </c:dLbl>
            <c:dLbl>
              <c:idx val="12"/>
              <c:delete val="1"/>
              <c:extLst>
                <c:ext xmlns:c15="http://schemas.microsoft.com/office/drawing/2012/chart" uri="{CE6537A1-D6FC-4f65-9D91-7224C49458BB}"/>
                <c:ext xmlns:c16="http://schemas.microsoft.com/office/drawing/2014/chart" uri="{C3380CC4-5D6E-409C-BE32-E72D297353CC}">
                  <c16:uniqueId val="{00000009-4C1B-49BB-9A8F-3618E435BF98}"/>
                </c:ext>
              </c:extLst>
            </c:dLbl>
            <c:dLbl>
              <c:idx val="13"/>
              <c:layout>
                <c:manualLayout>
                  <c:x val="2.1379306861910367E-2"/>
                  <c:y val="0.2108929807509476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B-9F09-400E-AE38-FBBABA9AE248}"/>
                </c:ext>
              </c:extLst>
            </c:dLbl>
            <c:dLbl>
              <c:idx val="14"/>
              <c:delete val="1"/>
              <c:extLst>
                <c:ext xmlns:c15="http://schemas.microsoft.com/office/drawing/2012/chart" uri="{CE6537A1-D6FC-4f65-9D91-7224C49458BB}"/>
                <c:ext xmlns:c16="http://schemas.microsoft.com/office/drawing/2014/chart" uri="{C3380CC4-5D6E-409C-BE32-E72D297353CC}">
                  <c16:uniqueId val="{0000003C-9F09-400E-AE38-FBBABA9AE248}"/>
                </c:ext>
              </c:extLst>
            </c:dLbl>
            <c:dLbl>
              <c:idx val="15"/>
              <c:delete val="1"/>
              <c:extLst>
                <c:ext xmlns:c15="http://schemas.microsoft.com/office/drawing/2012/chart" uri="{CE6537A1-D6FC-4f65-9D91-7224C49458BB}"/>
                <c:ext xmlns:c16="http://schemas.microsoft.com/office/drawing/2014/chart" uri="{C3380CC4-5D6E-409C-BE32-E72D297353CC}">
                  <c16:uniqueId val="{0000003D-9F09-400E-AE38-FBBABA9AE248}"/>
                </c:ext>
              </c:extLst>
            </c:dLbl>
            <c:dLbl>
              <c:idx val="16"/>
              <c:delete val="1"/>
              <c:extLst>
                <c:ext xmlns:c15="http://schemas.microsoft.com/office/drawing/2012/chart" uri="{CE6537A1-D6FC-4f65-9D91-7224C49458BB}"/>
                <c:ext xmlns:c16="http://schemas.microsoft.com/office/drawing/2014/chart" uri="{C3380CC4-5D6E-409C-BE32-E72D297353CC}">
                  <c16:uniqueId val="{0000003E-9F09-400E-AE38-FBBABA9AE248}"/>
                </c:ext>
              </c:extLst>
            </c:dLbl>
            <c:dLbl>
              <c:idx val="17"/>
              <c:layout>
                <c:manualLayout>
                  <c:x val="-2.068965180184925E-3"/>
                  <c:y val="0.12729576315597749"/>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F-9F09-400E-AE38-FBBABA9AE248}"/>
                </c:ext>
              </c:extLst>
            </c:dLbl>
            <c:dLbl>
              <c:idx val="18"/>
              <c:delete val="1"/>
              <c:extLst>
                <c:ext xmlns:c15="http://schemas.microsoft.com/office/drawing/2012/chart" uri="{CE6537A1-D6FC-4f65-9D91-7224C49458BB}"/>
                <c:ext xmlns:c16="http://schemas.microsoft.com/office/drawing/2014/chart" uri="{C3380CC4-5D6E-409C-BE32-E72D297353CC}">
                  <c16:uniqueId val="{00000040-9F09-400E-AE38-FBBABA9AE248}"/>
                </c:ext>
              </c:extLst>
            </c:dLbl>
            <c:dLbl>
              <c:idx val="19"/>
              <c:delete val="1"/>
              <c:extLst>
                <c:ext xmlns:c15="http://schemas.microsoft.com/office/drawing/2012/chart" uri="{CE6537A1-D6FC-4f65-9D91-7224C49458BB}"/>
                <c:ext xmlns:c16="http://schemas.microsoft.com/office/drawing/2014/chart" uri="{C3380CC4-5D6E-409C-BE32-E72D297353CC}">
                  <c16:uniqueId val="{00000041-9F09-400E-AE38-FBBABA9AE248}"/>
                </c:ext>
              </c:extLst>
            </c:dLbl>
            <c:dLbl>
              <c:idx val="20"/>
              <c:layout>
                <c:manualLayout>
                  <c:x val="6.896550600616197E-3"/>
                  <c:y val="0.1595946881358523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2-9F09-400E-AE38-FBBABA9AE248}"/>
                </c:ext>
              </c:extLst>
            </c:dLbl>
            <c:dLbl>
              <c:idx val="21"/>
              <c:delete val="1"/>
              <c:extLst>
                <c:ext xmlns:c15="http://schemas.microsoft.com/office/drawing/2012/chart" uri="{CE6537A1-D6FC-4f65-9D91-7224C49458BB}"/>
                <c:ext xmlns:c16="http://schemas.microsoft.com/office/drawing/2014/chart" uri="{C3380CC4-5D6E-409C-BE32-E72D297353CC}">
                  <c16:uniqueId val="{00000043-9F09-400E-AE38-FBBABA9AE248}"/>
                </c:ext>
              </c:extLst>
            </c:dLbl>
            <c:dLbl>
              <c:idx val="22"/>
              <c:layout>
                <c:manualLayout>
                  <c:x val="7.5862056606778219E-3"/>
                  <c:y val="9.499683817610259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4-9F09-400E-AE38-FBBABA9AE248}"/>
                </c:ext>
              </c:extLst>
            </c:dLbl>
            <c:dLbl>
              <c:idx val="23"/>
              <c:delete val="1"/>
              <c:extLst>
                <c:ext xmlns:c15="http://schemas.microsoft.com/office/drawing/2012/chart" uri="{CE6537A1-D6FC-4f65-9D91-7224C49458BB}"/>
                <c:ext xmlns:c16="http://schemas.microsoft.com/office/drawing/2014/chart" uri="{C3380CC4-5D6E-409C-BE32-E72D297353CC}">
                  <c16:uniqueId val="{00000045-9F09-400E-AE38-FBBABA9AE248}"/>
                </c:ext>
              </c:extLst>
            </c:dLbl>
            <c:dLbl>
              <c:idx val="24"/>
              <c:delete val="1"/>
              <c:extLst>
                <c:ext xmlns:c15="http://schemas.microsoft.com/office/drawing/2012/chart" uri="{CE6537A1-D6FC-4f65-9D91-7224C49458BB}"/>
                <c:ext xmlns:c16="http://schemas.microsoft.com/office/drawing/2014/chart" uri="{C3380CC4-5D6E-409C-BE32-E72D297353CC}">
                  <c16:uniqueId val="{00000046-9F09-400E-AE38-FBBABA9AE248}"/>
                </c:ext>
              </c:extLst>
            </c:dLbl>
            <c:dLbl>
              <c:idx val="25"/>
              <c:delete val="1"/>
              <c:extLst>
                <c:ext xmlns:c15="http://schemas.microsoft.com/office/drawing/2012/chart" uri="{CE6537A1-D6FC-4f65-9D91-7224C49458BB}"/>
                <c:ext xmlns:c16="http://schemas.microsoft.com/office/drawing/2014/chart" uri="{C3380CC4-5D6E-409C-BE32-E72D297353CC}">
                  <c16:uniqueId val="{00000047-9F09-400E-AE38-FBBABA9AE248}"/>
                </c:ext>
              </c:extLst>
            </c:dLbl>
            <c:dLbl>
              <c:idx val="26"/>
              <c:delete val="1"/>
              <c:extLst>
                <c:ext xmlns:c15="http://schemas.microsoft.com/office/drawing/2012/chart" uri="{CE6537A1-D6FC-4f65-9D91-7224C49458BB}"/>
                <c:ext xmlns:c16="http://schemas.microsoft.com/office/drawing/2014/chart" uri="{C3380CC4-5D6E-409C-BE32-E72D297353CC}">
                  <c16:uniqueId val="{00000048-9F09-400E-AE38-FBBABA9AE248}"/>
                </c:ext>
              </c:extLst>
            </c:dLbl>
            <c:dLbl>
              <c:idx val="27"/>
              <c:delete val="1"/>
              <c:extLst>
                <c:ext xmlns:c15="http://schemas.microsoft.com/office/drawing/2012/chart" uri="{CE6537A1-D6FC-4f65-9D91-7224C49458BB}"/>
                <c:ext xmlns:c16="http://schemas.microsoft.com/office/drawing/2014/chart" uri="{C3380CC4-5D6E-409C-BE32-E72D297353CC}">
                  <c16:uniqueId val="{00000049-9F09-400E-AE38-FBBABA9AE248}"/>
                </c:ext>
              </c:extLst>
            </c:dLbl>
            <c:dLbl>
              <c:idx val="28"/>
              <c:layout>
                <c:manualLayout>
                  <c:x val="-1.3793101201232496E-3"/>
                  <c:y val="0.11399620581132311"/>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A-9F09-400E-AE38-FBBABA9AE248}"/>
                </c:ext>
              </c:extLst>
            </c:dLbl>
            <c:dLbl>
              <c:idx val="29"/>
              <c:delete val="1"/>
              <c:extLst>
                <c:ext xmlns:c15="http://schemas.microsoft.com/office/drawing/2012/chart" uri="{CE6537A1-D6FC-4f65-9D91-7224C49458BB}"/>
                <c:ext xmlns:c16="http://schemas.microsoft.com/office/drawing/2014/chart" uri="{C3380CC4-5D6E-409C-BE32-E72D297353CC}">
                  <c16:uniqueId val="{0000004B-9F09-400E-AE38-FBBABA9AE248}"/>
                </c:ext>
              </c:extLst>
            </c:dLbl>
            <c:dLbl>
              <c:idx val="30"/>
              <c:layout>
                <c:manualLayout>
                  <c:x val="3.4482753003081236E-3"/>
                  <c:y val="0.12349588962893338"/>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C-9F09-400E-AE38-FBBABA9AE248}"/>
                </c:ext>
              </c:extLst>
            </c:dLbl>
            <c:dLbl>
              <c:idx val="31"/>
              <c:delete val="1"/>
              <c:extLst>
                <c:ext xmlns:c15="http://schemas.microsoft.com/office/drawing/2012/chart" uri="{CE6537A1-D6FC-4f65-9D91-7224C49458BB}"/>
                <c:ext xmlns:c16="http://schemas.microsoft.com/office/drawing/2014/chart" uri="{C3380CC4-5D6E-409C-BE32-E72D297353CC}">
                  <c16:uniqueId val="{0000004D-9F09-400E-AE38-FBBABA9AE248}"/>
                </c:ext>
              </c:extLst>
            </c:dLbl>
            <c:dLbl>
              <c:idx val="32"/>
              <c:layout>
                <c:manualLayout>
                  <c:x val="-7.5862056606778722E-3"/>
                  <c:y val="8.929702788553636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E-9F09-400E-AE38-FBBABA9AE248}"/>
                </c:ext>
              </c:extLst>
            </c:dLbl>
            <c:dLbl>
              <c:idx val="33"/>
              <c:delete val="1"/>
              <c:extLst>
                <c:ext xmlns:c15="http://schemas.microsoft.com/office/drawing/2012/chart" uri="{CE6537A1-D6FC-4f65-9D91-7224C49458BB}"/>
                <c:ext xmlns:c16="http://schemas.microsoft.com/office/drawing/2014/chart" uri="{C3380CC4-5D6E-409C-BE32-E72D297353CC}">
                  <c16:uniqueId val="{0000004F-9F09-400E-AE38-FBBABA9AE248}"/>
                </c:ext>
              </c:extLst>
            </c:dLbl>
            <c:dLbl>
              <c:idx val="34"/>
              <c:delete val="1"/>
              <c:extLst>
                <c:ext xmlns:c15="http://schemas.microsoft.com/office/drawing/2012/chart" uri="{CE6537A1-D6FC-4f65-9D91-7224C49458BB}"/>
                <c:ext xmlns:c16="http://schemas.microsoft.com/office/drawing/2014/chart" uri="{C3380CC4-5D6E-409C-BE32-E72D297353CC}">
                  <c16:uniqueId val="{00000050-9F09-400E-AE38-FBBABA9AE248}"/>
                </c:ext>
              </c:extLst>
            </c:dLbl>
            <c:dLbl>
              <c:idx val="35"/>
              <c:delete val="1"/>
              <c:extLst>
                <c:ext xmlns:c15="http://schemas.microsoft.com/office/drawing/2012/chart" uri="{CE6537A1-D6FC-4f65-9D91-7224C49458BB}"/>
                <c:ext xmlns:c16="http://schemas.microsoft.com/office/drawing/2014/chart" uri="{C3380CC4-5D6E-409C-BE32-E72D297353CC}">
                  <c16:uniqueId val="{00000051-9F09-400E-AE38-FBBABA9AE248}"/>
                </c:ext>
              </c:extLst>
            </c:dLbl>
            <c:dLbl>
              <c:idx val="36"/>
              <c:delete val="1"/>
              <c:extLst>
                <c:ext xmlns:c15="http://schemas.microsoft.com/office/drawing/2012/chart" uri="{CE6537A1-D6FC-4f65-9D91-7224C49458BB}"/>
                <c:ext xmlns:c16="http://schemas.microsoft.com/office/drawing/2014/chart" uri="{C3380CC4-5D6E-409C-BE32-E72D297353CC}">
                  <c16:uniqueId val="{00000052-9F09-400E-AE38-FBBABA9AE248}"/>
                </c:ext>
              </c:extLst>
            </c:dLbl>
            <c:dLbl>
              <c:idx val="37"/>
              <c:layout>
                <c:manualLayout>
                  <c:x val="7.5862056606778722E-3"/>
                  <c:y val="0.11399620581132311"/>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3-9F09-400E-AE38-FBBABA9AE248}"/>
                </c:ext>
              </c:extLst>
            </c:dLbl>
            <c:dLbl>
              <c:idx val="38"/>
              <c:delete val="1"/>
              <c:extLst>
                <c:ext xmlns:c15="http://schemas.microsoft.com/office/drawing/2012/chart" uri="{CE6537A1-D6FC-4f65-9D91-7224C49458BB}"/>
                <c:ext xmlns:c16="http://schemas.microsoft.com/office/drawing/2014/chart" uri="{C3380CC4-5D6E-409C-BE32-E72D297353CC}">
                  <c16:uniqueId val="{00000054-9F09-400E-AE38-FBBABA9AE248}"/>
                </c:ext>
              </c:extLst>
            </c:dLbl>
            <c:dLbl>
              <c:idx val="39"/>
              <c:delete val="1"/>
              <c:extLst>
                <c:ext xmlns:c15="http://schemas.microsoft.com/office/drawing/2012/chart" uri="{CE6537A1-D6FC-4f65-9D91-7224C49458BB}"/>
                <c:ext xmlns:c16="http://schemas.microsoft.com/office/drawing/2014/chart" uri="{C3380CC4-5D6E-409C-BE32-E72D297353CC}">
                  <c16:uniqueId val="{00000055-9F09-400E-AE38-FBBABA9AE248}"/>
                </c:ext>
              </c:extLst>
            </c:dLbl>
            <c:dLbl>
              <c:idx val="40"/>
              <c:delete val="1"/>
              <c:extLst>
                <c:ext xmlns:c15="http://schemas.microsoft.com/office/drawing/2012/chart" uri="{CE6537A1-D6FC-4f65-9D91-7224C49458BB}"/>
                <c:ext xmlns:c16="http://schemas.microsoft.com/office/drawing/2014/chart" uri="{C3380CC4-5D6E-409C-BE32-E72D297353CC}">
                  <c16:uniqueId val="{00000056-9F09-400E-AE38-FBBABA9AE248}"/>
                </c:ext>
              </c:extLst>
            </c:dLbl>
            <c:dLbl>
              <c:idx val="41"/>
              <c:delete val="1"/>
              <c:extLst>
                <c:ext xmlns:c15="http://schemas.microsoft.com/office/drawing/2012/chart" uri="{CE6537A1-D6FC-4f65-9D91-7224C49458BB}"/>
                <c:ext xmlns:c16="http://schemas.microsoft.com/office/drawing/2014/chart" uri="{C3380CC4-5D6E-409C-BE32-E72D297353CC}">
                  <c16:uniqueId val="{00000057-9F09-400E-AE38-FBBABA9AE248}"/>
                </c:ext>
              </c:extLst>
            </c:dLbl>
            <c:dLbl>
              <c:idx val="42"/>
              <c:layout>
                <c:manualLayout>
                  <c:x val="0"/>
                  <c:y val="0.1595946881358523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8-9F09-400E-AE38-FBBABA9AE248}"/>
                </c:ext>
              </c:extLst>
            </c:dLbl>
            <c:dLbl>
              <c:idx val="43"/>
              <c:delete val="1"/>
              <c:extLst>
                <c:ext xmlns:c15="http://schemas.microsoft.com/office/drawing/2012/chart" uri="{CE6537A1-D6FC-4f65-9D91-7224C49458BB}"/>
                <c:ext xmlns:c16="http://schemas.microsoft.com/office/drawing/2014/chart" uri="{C3380CC4-5D6E-409C-BE32-E72D297353CC}">
                  <c16:uniqueId val="{00000059-9F09-400E-AE38-FBBABA9AE248}"/>
                </c:ext>
              </c:extLst>
            </c:dLbl>
            <c:dLbl>
              <c:idx val="44"/>
              <c:delete val="1"/>
              <c:extLst>
                <c:ext xmlns:c15="http://schemas.microsoft.com/office/drawing/2012/chart" uri="{CE6537A1-D6FC-4f65-9D91-7224C49458BB}"/>
                <c:ext xmlns:c16="http://schemas.microsoft.com/office/drawing/2014/chart" uri="{C3380CC4-5D6E-409C-BE32-E72D297353CC}">
                  <c16:uniqueId val="{0000005A-9F09-400E-AE38-FBBABA9AE248}"/>
                </c:ext>
              </c:extLst>
            </c:dLbl>
            <c:dLbl>
              <c:idx val="45"/>
              <c:delete val="1"/>
              <c:extLst>
                <c:ext xmlns:c15="http://schemas.microsoft.com/office/drawing/2012/chart" uri="{CE6537A1-D6FC-4f65-9D91-7224C49458BB}"/>
                <c:ext xmlns:c16="http://schemas.microsoft.com/office/drawing/2014/chart" uri="{C3380CC4-5D6E-409C-BE32-E72D297353CC}">
                  <c16:uniqueId val="{0000005B-9F09-400E-AE38-FBBABA9AE248}"/>
                </c:ext>
              </c:extLst>
            </c:dLbl>
            <c:dLbl>
              <c:idx val="46"/>
              <c:delete val="1"/>
              <c:extLst>
                <c:ext xmlns:c15="http://schemas.microsoft.com/office/drawing/2012/chart" uri="{CE6537A1-D6FC-4f65-9D91-7224C49458BB}"/>
                <c:ext xmlns:c16="http://schemas.microsoft.com/office/drawing/2014/chart" uri="{C3380CC4-5D6E-409C-BE32-E72D297353CC}">
                  <c16:uniqueId val="{0000005C-9F09-400E-AE38-FBBABA9AE248}"/>
                </c:ext>
              </c:extLst>
            </c:dLbl>
            <c:dLbl>
              <c:idx val="47"/>
              <c:delete val="1"/>
              <c:extLst>
                <c:ext xmlns:c15="http://schemas.microsoft.com/office/drawing/2012/chart" uri="{CE6537A1-D6FC-4f65-9D91-7224C49458BB}"/>
                <c:ext xmlns:c16="http://schemas.microsoft.com/office/drawing/2014/chart" uri="{C3380CC4-5D6E-409C-BE32-E72D297353CC}">
                  <c16:uniqueId val="{0000005D-9F09-400E-AE38-FBBABA9AE248}"/>
                </c:ext>
              </c:extLst>
            </c:dLbl>
            <c:dLbl>
              <c:idx val="48"/>
              <c:layout>
                <c:manualLayout>
                  <c:x val="-1.3793101201234519E-3"/>
                  <c:y val="0.1082963955207568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E-9F09-400E-AE38-FBBABA9AE248}"/>
                </c:ext>
              </c:extLst>
            </c:dLbl>
            <c:dLbl>
              <c:idx val="49"/>
              <c:layout>
                <c:manualLayout>
                  <c:x val="6.8965506006162479E-4"/>
                  <c:y val="7.219759701383790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F-9F09-400E-AE38-FBBABA9AE248}"/>
                </c:ext>
              </c:extLst>
            </c:dLbl>
            <c:dLbl>
              <c:idx val="50"/>
              <c:layout>
                <c:manualLayout>
                  <c:x val="-6.2068955405546224E-3"/>
                  <c:y val="0.13869538373710966"/>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C1B-49BB-9A8F-3618E435BF98}"/>
                </c:ext>
              </c:extLst>
            </c:dLbl>
            <c:dLbl>
              <c:idx val="51"/>
              <c:layout>
                <c:manualLayout>
                  <c:x val="-2.7586202402467013E-3"/>
                  <c:y val="0.20329323369685956"/>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4C1B-49BB-9A8F-3618E435BF98}"/>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2">
                          <a:lumMod val="35000"/>
                          <a:lumOff val="65000"/>
                        </a:schemeClr>
                      </a:solidFill>
                    </a:ln>
                    <a:effectLst/>
                  </c:spPr>
                </c15:leaderLines>
              </c:ext>
            </c:extLst>
          </c:dLbls>
          <c:cat>
            <c:numRef>
              <c:f>Sheet1!$A$3:$A$75</c:f>
              <c:numCache>
                <c:formatCode>mmm\-yy</c:formatCode>
                <c:ptCount val="73"/>
                <c:pt idx="0">
                  <c:v>42842</c:v>
                </c:pt>
                <c:pt idx="1">
                  <c:v>42872</c:v>
                </c:pt>
                <c:pt idx="2">
                  <c:v>42903</c:v>
                </c:pt>
                <c:pt idx="3">
                  <c:v>42933</c:v>
                </c:pt>
                <c:pt idx="4">
                  <c:v>42964</c:v>
                </c:pt>
                <c:pt idx="5">
                  <c:v>42995</c:v>
                </c:pt>
                <c:pt idx="6">
                  <c:v>43025</c:v>
                </c:pt>
                <c:pt idx="7">
                  <c:v>43056</c:v>
                </c:pt>
                <c:pt idx="8">
                  <c:v>43086</c:v>
                </c:pt>
                <c:pt idx="9">
                  <c:v>43117</c:v>
                </c:pt>
                <c:pt idx="10">
                  <c:v>43148</c:v>
                </c:pt>
                <c:pt idx="11">
                  <c:v>43176</c:v>
                </c:pt>
                <c:pt idx="12">
                  <c:v>43207</c:v>
                </c:pt>
                <c:pt idx="13">
                  <c:v>43237</c:v>
                </c:pt>
                <c:pt idx="14">
                  <c:v>43271</c:v>
                </c:pt>
                <c:pt idx="15">
                  <c:v>43301</c:v>
                </c:pt>
                <c:pt idx="16">
                  <c:v>43332</c:v>
                </c:pt>
                <c:pt idx="17">
                  <c:v>43363</c:v>
                </c:pt>
                <c:pt idx="18">
                  <c:v>43393</c:v>
                </c:pt>
                <c:pt idx="19">
                  <c:v>43424</c:v>
                </c:pt>
                <c:pt idx="20">
                  <c:v>43454</c:v>
                </c:pt>
                <c:pt idx="21">
                  <c:v>43485</c:v>
                </c:pt>
                <c:pt idx="22">
                  <c:v>43516</c:v>
                </c:pt>
                <c:pt idx="23">
                  <c:v>43544</c:v>
                </c:pt>
                <c:pt idx="24">
                  <c:v>43575</c:v>
                </c:pt>
                <c:pt idx="25">
                  <c:v>43605</c:v>
                </c:pt>
                <c:pt idx="26">
                  <c:v>43636</c:v>
                </c:pt>
                <c:pt idx="27">
                  <c:v>43666</c:v>
                </c:pt>
                <c:pt idx="28">
                  <c:v>43697</c:v>
                </c:pt>
                <c:pt idx="29">
                  <c:v>43728</c:v>
                </c:pt>
                <c:pt idx="30">
                  <c:v>43758</c:v>
                </c:pt>
                <c:pt idx="31">
                  <c:v>43789</c:v>
                </c:pt>
                <c:pt idx="32">
                  <c:v>43819</c:v>
                </c:pt>
                <c:pt idx="33">
                  <c:v>43850</c:v>
                </c:pt>
                <c:pt idx="34">
                  <c:v>43881</c:v>
                </c:pt>
                <c:pt idx="35">
                  <c:v>43910</c:v>
                </c:pt>
                <c:pt idx="36">
                  <c:v>43941</c:v>
                </c:pt>
                <c:pt idx="37">
                  <c:v>43971</c:v>
                </c:pt>
                <c:pt idx="38">
                  <c:v>44002</c:v>
                </c:pt>
                <c:pt idx="39">
                  <c:v>44032</c:v>
                </c:pt>
                <c:pt idx="40">
                  <c:v>44063</c:v>
                </c:pt>
                <c:pt idx="41">
                  <c:v>44094</c:v>
                </c:pt>
                <c:pt idx="42">
                  <c:v>44124</c:v>
                </c:pt>
                <c:pt idx="43">
                  <c:v>44155</c:v>
                </c:pt>
                <c:pt idx="44">
                  <c:v>44185</c:v>
                </c:pt>
                <c:pt idx="45">
                  <c:v>44216</c:v>
                </c:pt>
                <c:pt idx="46">
                  <c:v>44247</c:v>
                </c:pt>
                <c:pt idx="47">
                  <c:v>44276</c:v>
                </c:pt>
                <c:pt idx="48">
                  <c:v>44307</c:v>
                </c:pt>
                <c:pt idx="49">
                  <c:v>44337</c:v>
                </c:pt>
                <c:pt idx="50">
                  <c:v>44368</c:v>
                </c:pt>
                <c:pt idx="51">
                  <c:v>44398</c:v>
                </c:pt>
                <c:pt idx="52">
                  <c:v>44429</c:v>
                </c:pt>
                <c:pt idx="53">
                  <c:v>44460</c:v>
                </c:pt>
                <c:pt idx="54">
                  <c:v>44490</c:v>
                </c:pt>
                <c:pt idx="55">
                  <c:v>44521</c:v>
                </c:pt>
                <c:pt idx="56">
                  <c:v>44551</c:v>
                </c:pt>
                <c:pt idx="57">
                  <c:v>44583</c:v>
                </c:pt>
                <c:pt idx="58">
                  <c:v>44614</c:v>
                </c:pt>
                <c:pt idx="59">
                  <c:v>44642</c:v>
                </c:pt>
                <c:pt idx="60">
                  <c:v>44673</c:v>
                </c:pt>
                <c:pt idx="61">
                  <c:v>44703</c:v>
                </c:pt>
                <c:pt idx="62">
                  <c:v>44734</c:v>
                </c:pt>
                <c:pt idx="63">
                  <c:v>44764</c:v>
                </c:pt>
                <c:pt idx="64">
                  <c:v>44795</c:v>
                </c:pt>
                <c:pt idx="65">
                  <c:v>44805</c:v>
                </c:pt>
                <c:pt idx="66">
                  <c:v>44856</c:v>
                </c:pt>
                <c:pt idx="67">
                  <c:v>44887</c:v>
                </c:pt>
                <c:pt idx="68">
                  <c:v>44896</c:v>
                </c:pt>
                <c:pt idx="69">
                  <c:v>44927</c:v>
                </c:pt>
                <c:pt idx="70">
                  <c:v>44958</c:v>
                </c:pt>
                <c:pt idx="71">
                  <c:v>44986</c:v>
                </c:pt>
                <c:pt idx="72">
                  <c:v>45017</c:v>
                </c:pt>
              </c:numCache>
            </c:numRef>
          </c:cat>
          <c:val>
            <c:numRef>
              <c:f>Sheet1!$L$3:$L$75</c:f>
              <c:numCache>
                <c:formatCode>0.00_);\(0.00\)</c:formatCode>
                <c:ptCount val="73"/>
                <c:pt idx="0">
                  <c:v>-67</c:v>
                </c:pt>
                <c:pt idx="1">
                  <c:v>-73</c:v>
                </c:pt>
                <c:pt idx="2">
                  <c:v>-45</c:v>
                </c:pt>
                <c:pt idx="3">
                  <c:v>-48</c:v>
                </c:pt>
                <c:pt idx="4">
                  <c:v>-43</c:v>
                </c:pt>
                <c:pt idx="5">
                  <c:v>-40</c:v>
                </c:pt>
                <c:pt idx="6">
                  <c:v>-73</c:v>
                </c:pt>
                <c:pt idx="7">
                  <c:v>-59</c:v>
                </c:pt>
                <c:pt idx="8">
                  <c:v>-47</c:v>
                </c:pt>
                <c:pt idx="9">
                  <c:v>-48</c:v>
                </c:pt>
                <c:pt idx="10">
                  <c:v>-35</c:v>
                </c:pt>
                <c:pt idx="11">
                  <c:v>-98</c:v>
                </c:pt>
                <c:pt idx="12">
                  <c:v>-75</c:v>
                </c:pt>
                <c:pt idx="13">
                  <c:v>-131</c:v>
                </c:pt>
                <c:pt idx="14">
                  <c:v>-68</c:v>
                </c:pt>
                <c:pt idx="15">
                  <c:v>-51</c:v>
                </c:pt>
                <c:pt idx="16">
                  <c:v>-36</c:v>
                </c:pt>
                <c:pt idx="17">
                  <c:v>-29</c:v>
                </c:pt>
                <c:pt idx="18">
                  <c:v>-38</c:v>
                </c:pt>
                <c:pt idx="19">
                  <c:v>-20</c:v>
                </c:pt>
                <c:pt idx="20">
                  <c:v>-61</c:v>
                </c:pt>
                <c:pt idx="21">
                  <c:v>-49</c:v>
                </c:pt>
                <c:pt idx="22">
                  <c:v>-23</c:v>
                </c:pt>
                <c:pt idx="23">
                  <c:v>-21</c:v>
                </c:pt>
                <c:pt idx="24">
                  <c:v>-16</c:v>
                </c:pt>
                <c:pt idx="25">
                  <c:v>-49</c:v>
                </c:pt>
                <c:pt idx="26">
                  <c:v>-46</c:v>
                </c:pt>
                <c:pt idx="27">
                  <c:v>-29</c:v>
                </c:pt>
                <c:pt idx="28">
                  <c:v>-45</c:v>
                </c:pt>
                <c:pt idx="29">
                  <c:v>-44</c:v>
                </c:pt>
                <c:pt idx="30">
                  <c:v>-32</c:v>
                </c:pt>
                <c:pt idx="31">
                  <c:v>-26</c:v>
                </c:pt>
                <c:pt idx="32">
                  <c:v>-20</c:v>
                </c:pt>
                <c:pt idx="33">
                  <c:v>-39</c:v>
                </c:pt>
                <c:pt idx="34">
                  <c:v>-24</c:v>
                </c:pt>
                <c:pt idx="35">
                  <c:v>-36</c:v>
                </c:pt>
                <c:pt idx="36">
                  <c:v>-68</c:v>
                </c:pt>
                <c:pt idx="37">
                  <c:v>-44</c:v>
                </c:pt>
                <c:pt idx="38">
                  <c:v>-18</c:v>
                </c:pt>
                <c:pt idx="39">
                  <c:v>-33</c:v>
                </c:pt>
                <c:pt idx="40">
                  <c:v>-24</c:v>
                </c:pt>
                <c:pt idx="41">
                  <c:v>-50</c:v>
                </c:pt>
                <c:pt idx="42">
                  <c:v>-52</c:v>
                </c:pt>
                <c:pt idx="43">
                  <c:v>-27</c:v>
                </c:pt>
                <c:pt idx="44">
                  <c:v>-46</c:v>
                </c:pt>
                <c:pt idx="45">
                  <c:v>-36</c:v>
                </c:pt>
                <c:pt idx="46">
                  <c:v>-23</c:v>
                </c:pt>
                <c:pt idx="47">
                  <c:v>-23</c:v>
                </c:pt>
                <c:pt idx="48">
                  <c:v>-28</c:v>
                </c:pt>
                <c:pt idx="49">
                  <c:v>-17</c:v>
                </c:pt>
                <c:pt idx="50">
                  <c:v>-38</c:v>
                </c:pt>
                <c:pt idx="51">
                  <c:v>-55</c:v>
                </c:pt>
                <c:pt idx="52">
                  <c:v>-31</c:v>
                </c:pt>
                <c:pt idx="53">
                  <c:v>-54</c:v>
                </c:pt>
                <c:pt idx="54">
                  <c:v>-46</c:v>
                </c:pt>
                <c:pt idx="55">
                  <c:v>-40</c:v>
                </c:pt>
                <c:pt idx="56">
                  <c:v>-53</c:v>
                </c:pt>
                <c:pt idx="57">
                  <c:v>-25</c:v>
                </c:pt>
                <c:pt idx="58">
                  <c:v>-27</c:v>
                </c:pt>
                <c:pt idx="59">
                  <c:v>-19</c:v>
                </c:pt>
                <c:pt idx="60">
                  <c:v>-17</c:v>
                </c:pt>
                <c:pt idx="61">
                  <c:v>-104</c:v>
                </c:pt>
                <c:pt idx="62">
                  <c:v>-46</c:v>
                </c:pt>
                <c:pt idx="63">
                  <c:v>-19</c:v>
                </c:pt>
                <c:pt idx="64">
                  <c:v>-44</c:v>
                </c:pt>
                <c:pt idx="65">
                  <c:v>-56</c:v>
                </c:pt>
                <c:pt idx="66">
                  <c:v>-4</c:v>
                </c:pt>
                <c:pt idx="67">
                  <c:v>-25</c:v>
                </c:pt>
                <c:pt idx="68">
                  <c:v>-39</c:v>
                </c:pt>
                <c:pt idx="69">
                  <c:v>-25</c:v>
                </c:pt>
                <c:pt idx="70">
                  <c:v>-16</c:v>
                </c:pt>
                <c:pt idx="71">
                  <c:v>-47</c:v>
                </c:pt>
                <c:pt idx="72">
                  <c:v>-35</c:v>
                </c:pt>
              </c:numCache>
            </c:numRef>
          </c:val>
          <c:extLst>
            <c:ext xmlns:c16="http://schemas.microsoft.com/office/drawing/2014/chart" uri="{C3380CC4-5D6E-409C-BE32-E72D297353CC}">
              <c16:uniqueId val="{00000060-9F09-400E-AE38-FBBABA9AE248}"/>
            </c:ext>
          </c:extLst>
        </c:ser>
        <c:dLbls>
          <c:showLegendKey val="0"/>
          <c:showVal val="1"/>
          <c:showCatName val="0"/>
          <c:showSerName val="0"/>
          <c:showPercent val="0"/>
          <c:showBubbleSize val="0"/>
        </c:dLbls>
        <c:dropLines>
          <c:spPr>
            <a:ln w="9525">
              <a:solidFill>
                <a:schemeClr val="tx2">
                  <a:lumMod val="60000"/>
                  <a:lumOff val="40000"/>
                </a:schemeClr>
              </a:solidFill>
              <a:prstDash val="dash"/>
            </a:ln>
            <a:effectLst/>
          </c:spPr>
        </c:dropLines>
        <c:axId val="410270752"/>
        <c:axId val="410273104"/>
      </c:areaChart>
      <c:dateAx>
        <c:axId val="410270752"/>
        <c:scaling>
          <c:orientation val="minMax"/>
        </c:scaling>
        <c:delete val="0"/>
        <c:axPos val="b"/>
        <c:numFmt formatCode="mmm\-yy" sourceLinked="1"/>
        <c:majorTickMark val="out"/>
        <c:minorTickMark val="none"/>
        <c:tickLblPos val="nextTo"/>
        <c:spPr>
          <a:noFill/>
          <a:ln w="9525" cap="flat" cmpd="sng" algn="ctr">
            <a:solidFill>
              <a:schemeClr val="tx2">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tx2"/>
                </a:solidFill>
                <a:latin typeface="+mn-lt"/>
                <a:ea typeface="+mn-ea"/>
                <a:cs typeface="+mn-cs"/>
              </a:defRPr>
            </a:pPr>
            <a:endParaRPr lang="en-US"/>
          </a:p>
        </c:txPr>
        <c:crossAx val="410273104"/>
        <c:crosses val="autoZero"/>
        <c:auto val="1"/>
        <c:lblOffset val="100"/>
        <c:baseTimeUnit val="months"/>
      </c:dateAx>
      <c:valAx>
        <c:axId val="410273104"/>
        <c:scaling>
          <c:orientation val="minMax"/>
        </c:scaling>
        <c:delete val="0"/>
        <c:axPos val="l"/>
        <c:majorGridlines>
          <c:spPr>
            <a:ln w="9525" cap="flat" cmpd="sng" algn="ctr">
              <a:solidFill>
                <a:schemeClr val="tx2">
                  <a:lumMod val="15000"/>
                  <a:lumOff val="85000"/>
                </a:schemeClr>
              </a:solidFill>
              <a:round/>
            </a:ln>
            <a:effectLst/>
          </c:spPr>
        </c:majorGridlines>
        <c:numFmt formatCode="0.00_);\(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410270752"/>
        <c:crosses val="autoZero"/>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legend>
    <c:plotVisOnly val="1"/>
    <c:dispBlanksAs val="zero"/>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7">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lumOff val="2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85576</xdr:colOff>
      <xdr:row>77</xdr:row>
      <xdr:rowOff>9373</xdr:rowOff>
    </xdr:from>
    <xdr:to>
      <xdr:col>36</xdr:col>
      <xdr:colOff>571500</xdr:colOff>
      <xdr:row>124</xdr:row>
      <xdr:rowOff>21166</xdr:rowOff>
    </xdr:to>
    <xdr:graphicFrame macro="">
      <xdr:nvGraphicFramePr>
        <xdr:cNvPr id="5" name="Chart 4">
          <a:extLst>
            <a:ext uri="{FF2B5EF4-FFF2-40B4-BE49-F238E27FC236}">
              <a16:creationId xmlns:a16="http://schemas.microsoft.com/office/drawing/2014/main" id="{00000000-0008-0000-00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21164</xdr:colOff>
      <xdr:row>124</xdr:row>
      <xdr:rowOff>106539</xdr:rowOff>
    </xdr:from>
    <xdr:to>
      <xdr:col>34</xdr:col>
      <xdr:colOff>460375</xdr:colOff>
      <xdr:row>182</xdr:row>
      <xdr:rowOff>0</xdr:rowOff>
    </xdr:to>
    <xdr:graphicFrame macro="">
      <xdr:nvGraphicFramePr>
        <xdr:cNvPr id="7" name="Chart 6">
          <a:extLst>
            <a:ext uri="{FF2B5EF4-FFF2-40B4-BE49-F238E27FC236}">
              <a16:creationId xmlns:a16="http://schemas.microsoft.com/office/drawing/2014/main" id="{00000000-0008-0000-00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absolute">
    <xdr:from>
      <xdr:col>19</xdr:col>
      <xdr:colOff>23812</xdr:colOff>
      <xdr:row>0</xdr:row>
      <xdr:rowOff>0</xdr:rowOff>
    </xdr:from>
    <xdr:to>
      <xdr:col>22</xdr:col>
      <xdr:colOff>21090</xdr:colOff>
      <xdr:row>70</xdr:row>
      <xdr:rowOff>47625</xdr:rowOff>
    </xdr:to>
    <mc:AlternateContent xmlns:mc="http://schemas.openxmlformats.org/markup-compatibility/2006" xmlns:sle15="http://schemas.microsoft.com/office/drawing/2012/slicer">
      <mc:Choice Requires="sle15">
        <xdr:graphicFrame macro="">
          <xdr:nvGraphicFramePr>
            <xdr:cNvPr id="3" name="Year">
              <a:extLst>
                <a:ext uri="{FF2B5EF4-FFF2-40B4-BE49-F238E27FC236}">
                  <a16:creationId xmlns:a16="http://schemas.microsoft.com/office/drawing/2014/main" id="{2BC210EE-8E58-7CAA-81F8-985ABCC3C88E}"/>
                </a:ext>
              </a:extLst>
            </xdr:cNvPr>
            <xdr:cNvGraphicFramePr/>
          </xdr:nvGraphicFramePr>
          <xdr:xfrm>
            <a:off x="0" y="0"/>
            <a:ext cx="0" cy="0"/>
          </xdr:xfrm>
          <a:graphic>
            <a:graphicData uri="http://schemas.microsoft.com/office/drawing/2010/slicer">
              <sle:slicer xmlns:sle="http://schemas.microsoft.com/office/drawing/2010/slicer" name="Year"/>
            </a:graphicData>
          </a:graphic>
        </xdr:graphicFrame>
      </mc:Choice>
      <mc:Fallback xmlns="">
        <xdr:sp macro="" textlink="">
          <xdr:nvSpPr>
            <xdr:cNvPr id="0" name=""/>
            <xdr:cNvSpPr>
              <a:spLocks noTextEdit="1"/>
            </xdr:cNvSpPr>
          </xdr:nvSpPr>
          <xdr:spPr>
            <a:xfrm>
              <a:off x="21514593" y="0"/>
              <a:ext cx="1818935" cy="2524125"/>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fLocksWithSheet="0" fPrintsWithSheet="0"/>
  </xdr:twoCellAnchor>
</xdr:wsDr>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Year" xr10:uid="{127D8D5B-0D6F-4C6A-AB5B-E958BBFF6C5B}" sourceName="Year">
  <extLst>
    <x:ext xmlns:x15="http://schemas.microsoft.com/office/spreadsheetml/2010/11/main" uri="{2F2917AC-EB37-4324-AD4E-5DD8C200BD13}">
      <x15:tableSlicerCache tableId="4" column="2"/>
    </x:ext>
  </extLst>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Year" xr10:uid="{5542F663-C9FA-4AA6-A66D-D4563D91FF9A}" cache="Slicer_Year" caption="Year" rowHeight="241300"/>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2:X75" totalsRowShown="0">
  <autoFilter ref="A2:X75" xr:uid="{00000000-0009-0000-0100-000001000000}"/>
  <sortState xmlns:xlrd2="http://schemas.microsoft.com/office/spreadsheetml/2017/richdata2" ref="A2:L28">
    <sortCondition ref="A2:A28"/>
  </sortState>
  <tableColumns count="24">
    <tableColumn id="1" xr3:uid="{00000000-0010-0000-0000-000001000000}" name="Month" dataDxfId="37"/>
    <tableColumn id="14" xr3:uid="{DE82BB6C-EAEC-405B-9845-DB125436F48B}" name="Year" dataDxfId="36">
      <calculatedColumnFormula>TEXT(Table1[[#This Row],[Month]],"YYYY")</calculatedColumnFormula>
    </tableColumn>
    <tableColumn id="2" xr3:uid="{00000000-0010-0000-0000-000002000000}" name="(a)Activity +" dataDxfId="35"/>
    <tableColumn id="3" xr3:uid="{00000000-0010-0000-0000-000003000000}" name="(a)Activity -" dataDxfId="34"/>
    <tableColumn id="4" xr3:uid="{00000000-0010-0000-0000-000004000000}" name="(a)Net" dataDxfId="33">
      <calculatedColumnFormula>SUM(C3+D3)</calculatedColumnFormula>
    </tableColumn>
    <tableColumn id="5" xr3:uid="{00000000-0010-0000-0000-000005000000}" name="Agency Registrants" dataDxfId="32"/>
    <tableColumn id="6" xr3:uid="{00000000-0010-0000-0000-000006000000}" name="(i)Activity +" dataDxfId="31"/>
    <tableColumn id="7" xr3:uid="{00000000-0010-0000-0000-000007000000}" name="(i)Activity -" dataDxfId="30"/>
    <tableColumn id="8" xr3:uid="{00000000-0010-0000-0000-000008000000}" name="(i)Net" dataDxfId="29">
      <calculatedColumnFormula>SUM(G3+H3)</calculatedColumnFormula>
    </tableColumn>
    <tableColumn id="9" xr3:uid="{00000000-0010-0000-0000-000009000000}" name="Individual Registrants" dataDxfId="28"/>
    <tableColumn id="12" xr3:uid="{00000000-0010-0000-0000-00000C000000}" name="Total Activity +" dataDxfId="27">
      <calculatedColumnFormula>SUM(Table1[[#This Row],[(a)Activity +]],Table1[[#This Row],[(i)Activity +]])</calculatedColumnFormula>
    </tableColumn>
    <tableColumn id="13" xr3:uid="{00000000-0010-0000-0000-00000D000000}" name="Total Activity -" dataDxfId="26">
      <calculatedColumnFormula>SUM(Table1[[#This Row],[(a)Activity -]],Table1[[#This Row],[(i)Activity -]])</calculatedColumnFormula>
    </tableColumn>
    <tableColumn id="10" xr3:uid="{00000000-0010-0000-0000-00000A000000}" name="Total Registrants" dataDxfId="25">
      <calculatedColumnFormula>SUM(F3+J3)</calculatedColumnFormula>
    </tableColumn>
    <tableColumn id="11" xr3:uid="{00000000-0010-0000-0000-00000B000000}" name="Change" dataDxfId="24">
      <calculatedColumnFormula>M2-Table1[[#This Row],[Total Registrants]]</calculatedColumnFormula>
    </tableColumn>
    <tableColumn id="23" xr3:uid="{4E32954B-613A-4B85-A9D3-FC6DD23095E2}" name="Column3" dataDxfId="23"/>
    <tableColumn id="24" xr3:uid="{066BB469-6AF5-4BAF-950A-5F6D80ED71AC}" name="Column4" dataDxfId="22">
      <calculatedColumnFormula>Table1[[#This Row],[Column3]]-Table1[[#This Row],[Total Registrants]]</calculatedColumnFormula>
    </tableColumn>
    <tableColumn id="18" xr3:uid="{6F274023-87C2-4507-9109-CD6726EEB2E9}" name="Column1" dataDxfId="21">
      <calculatedColumnFormula>M2+SUM(Table1[[#This Row],[Total Activity +]:[Total Activity -]])-M2</calculatedColumnFormula>
    </tableColumn>
    <tableColumn id="22" xr3:uid="{88AF1C68-843F-4BFA-A24A-FBCAAE9E2D44}" name="Column2" dataDxfId="20">
      <calculatedColumnFormula>Table1[[#This Row],[Change]]-Table1[[#This Row],[Column1]]</calculatedColumnFormula>
    </tableColumn>
    <tableColumn id="15" xr3:uid="{9452A9D3-2A01-4DD8-9E3E-F001EC3A994B}" name="Benchmark"/>
    <tableColumn id="16" xr3:uid="{2F7E5600-1F30-4194-92D0-328C39A8360C}" name="Renewals"/>
    <tableColumn id="17" xr3:uid="{5CD6AD05-21D3-4D2C-A5D3-E1B3F5DF731D}" name="Homes Investigated"/>
    <tableColumn id="19" xr3:uid="{128BE900-103B-46F4-8D40-2234D858D807}" name="Attempts to Register"/>
    <tableColumn id="20" xr3:uid="{B76B309E-A994-4727-AA44-54554AC82372}" name="Registrants Processed"/>
    <tableColumn id="21" xr3:uid="{B6F5ABE1-526A-4FA8-A66D-584AA1939387}" name="Citations/ Legal Action"/>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58ED56D8-B318-4D47-87D8-D31102F5F4F2}" name="Table4" displayName="Table4" ref="A2:S85" totalsRowShown="0" headerRowDxfId="19">
  <autoFilter ref="A2:S85" xr:uid="{58ED56D8-B318-4D47-87D8-D31102F5F4F2}">
    <filterColumn colId="1">
      <filters>
        <filter val="2022"/>
        <filter val="2023"/>
        <filter val="2024"/>
      </filters>
    </filterColumn>
  </autoFilter>
  <tableColumns count="19">
    <tableColumn id="1" xr3:uid="{05D8D985-5F32-4C43-98E4-990C7C2B35C2}" name="Month" dataDxfId="18"/>
    <tableColumn id="2" xr3:uid="{05B0849D-5233-4790-A223-FDAFCDB0E893}" name="Year" dataDxfId="17">
      <calculatedColumnFormula>TEXT(Table1[[#This Row],[Month]],"YYYY")</calculatedColumnFormula>
    </tableColumn>
    <tableColumn id="3" xr3:uid="{A15ADDBE-92EB-4656-A7B1-7FCA7BBB2366}" name="(a)Activity +" dataDxfId="16"/>
    <tableColumn id="4" xr3:uid="{0DAC44B8-EEEF-4D1C-B057-DB538A129EC3}" name="(a)Activity -" dataDxfId="15"/>
    <tableColumn id="5" xr3:uid="{1D2DA0CE-04A1-44A3-BD30-7F03514C87F0}" name="(a)Net" dataDxfId="14">
      <calculatedColumnFormula>SUM(C3+D3)</calculatedColumnFormula>
    </tableColumn>
    <tableColumn id="6" xr3:uid="{1631D822-A779-43AE-8B91-CB2952813D4F}" name="Agency Registrants" dataDxfId="13">
      <calculatedColumnFormula>F2+SUM(Table1[[#This Row],[(a)Activity +]:[(a)Activity -]])</calculatedColumnFormula>
    </tableColumn>
    <tableColumn id="7" xr3:uid="{6B7E8D72-5FE2-4CEB-8256-7E800F11A449}" name="(i)Activity +" dataDxfId="12"/>
    <tableColumn id="8" xr3:uid="{65A7A07F-5B0C-4AB6-B26B-4D2CBD3A590E}" name="(i)Activity -" dataDxfId="11"/>
    <tableColumn id="9" xr3:uid="{0D069980-C0F0-44DF-A5CF-85C31C5FD9F3}" name="(i)Net" dataDxfId="10">
      <calculatedColumnFormula>SUM(G3+H3)</calculatedColumnFormula>
    </tableColumn>
    <tableColumn id="10" xr3:uid="{DFCAE4BC-CD86-4B69-8171-65D6186930F5}" name="Individual Registrants" dataDxfId="9">
      <calculatedColumnFormula>J2+SUM(Table1[[#This Row],[(i)Activity +]:[(i)Activity -]])</calculatedColumnFormula>
    </tableColumn>
    <tableColumn id="11" xr3:uid="{7B5F32C7-07E5-469C-BE0D-4CAEE3ED57AD}" name="Total Activity +" dataDxfId="8">
      <calculatedColumnFormula>SUM(Table1[[#This Row],[(a)Activity +]],Table1[[#This Row],[(i)Activity +]])</calculatedColumnFormula>
    </tableColumn>
    <tableColumn id="12" xr3:uid="{6E244106-E3BA-4BC3-AFCB-21659F56F852}" name="Total Activity -" dataDxfId="7">
      <calculatedColumnFormula>SUM(Table1[[#This Row],[(a)Activity -]],Table1[[#This Row],[(i)Activity -]])</calculatedColumnFormula>
    </tableColumn>
    <tableColumn id="13" xr3:uid="{86E5B95D-E50B-417D-9BE1-85718B4C5200}" name="Total Registrants" dataDxfId="6">
      <calculatedColumnFormula>SUM(F3+J3)</calculatedColumnFormula>
    </tableColumn>
    <tableColumn id="14" xr3:uid="{53300BA7-BB43-49BE-BFFB-07C2E7500CCE}" name="Change" dataDxfId="5">
      <calculatedColumnFormula>Table1[[#This Row],[Total Registrants]]-M2</calculatedColumnFormula>
    </tableColumn>
    <tableColumn id="19" xr3:uid="{09470CEA-8BE9-4861-A20A-16F8A0AF9263}" name="Renewals" dataDxfId="4"/>
    <tableColumn id="15" xr3:uid="{BF1278A5-1855-4C6A-A1E8-A9D9A46DBE11}" name="Inspections" dataDxfId="3"/>
    <tableColumn id="16" xr3:uid="{1A4BDAA4-0B5B-49BA-AB04-B76814BA690E}" name="Attempts to Register" dataDxfId="2"/>
    <tableColumn id="17" xr3:uid="{8D5F363B-B0DA-4F9C-9E4F-67501FAC2D8D}" name="Registrants Processed" dataDxfId="1"/>
    <tableColumn id="18" xr3:uid="{5939C189-6964-4215-BA48-04083A6E7964}" name="Citations/Legal Actions"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microsoft.com/office/2007/relationships/slicer" Target="../slicers/slicer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135"/>
  <sheetViews>
    <sheetView topLeftCell="A89" zoomScale="60" zoomScaleNormal="60" workbookViewId="0">
      <selection sqref="A1:N75"/>
    </sheetView>
  </sheetViews>
  <sheetFormatPr defaultRowHeight="15" x14ac:dyDescent="0.25"/>
  <cols>
    <col min="3" max="3" width="10.7109375" customWidth="1"/>
    <col min="4" max="4" width="11" customWidth="1"/>
    <col min="6" max="6" width="19.85546875" customWidth="1"/>
    <col min="7" max="7" width="11.28515625" customWidth="1"/>
    <col min="8" max="8" width="12" customWidth="1"/>
    <col min="10" max="10" width="22.5703125" bestFit="1" customWidth="1"/>
    <col min="11" max="11" width="16.140625" bestFit="1" customWidth="1"/>
    <col min="12" max="12" width="16.140625" customWidth="1"/>
    <col min="13" max="13" width="17.85546875" customWidth="1"/>
    <col min="14" max="15" width="9.7109375" customWidth="1"/>
    <col min="16" max="16" width="16.5703125" bestFit="1" customWidth="1"/>
    <col min="17" max="17" width="16.140625" bestFit="1" customWidth="1"/>
    <col min="18" max="18" width="16.5703125" bestFit="1" customWidth="1"/>
    <col min="19" max="19" width="14" bestFit="1" customWidth="1"/>
    <col min="20" max="20" width="19.7109375" bestFit="1" customWidth="1"/>
    <col min="21" max="21" width="21.5703125" bestFit="1" customWidth="1"/>
    <col min="22" max="22" width="20.85546875" bestFit="1" customWidth="1"/>
    <col min="23" max="23" width="22.7109375" bestFit="1" customWidth="1"/>
    <col min="24" max="24" width="19.42578125" bestFit="1" customWidth="1"/>
    <col min="25" max="25" width="18.42578125" bestFit="1" customWidth="1"/>
    <col min="26" max="26" width="16.5703125" bestFit="1" customWidth="1"/>
    <col min="27" max="27" width="15.140625" bestFit="1" customWidth="1"/>
  </cols>
  <sheetData>
    <row r="1" spans="1:30" x14ac:dyDescent="0.25">
      <c r="C1" s="36" t="s">
        <v>0</v>
      </c>
      <c r="D1" s="36"/>
      <c r="E1" s="36"/>
      <c r="F1" s="36"/>
      <c r="G1" s="37" t="s">
        <v>1</v>
      </c>
      <c r="H1" s="37"/>
      <c r="I1" s="37"/>
      <c r="J1" s="37"/>
      <c r="K1" s="38" t="s">
        <v>2</v>
      </c>
      <c r="L1" s="39"/>
      <c r="M1" s="39"/>
      <c r="N1" s="40"/>
      <c r="O1" s="15"/>
      <c r="P1" s="15"/>
      <c r="Q1" s="15"/>
      <c r="R1" s="15"/>
    </row>
    <row r="2" spans="1:30" ht="30" x14ac:dyDescent="0.25">
      <c r="A2" t="s">
        <v>3</v>
      </c>
      <c r="B2" t="s">
        <v>4</v>
      </c>
      <c r="C2" t="s">
        <v>5</v>
      </c>
      <c r="D2" t="s">
        <v>6</v>
      </c>
      <c r="E2" t="s">
        <v>7</v>
      </c>
      <c r="F2" t="s">
        <v>8</v>
      </c>
      <c r="G2" t="s">
        <v>9</v>
      </c>
      <c r="H2" t="s">
        <v>10</v>
      </c>
      <c r="I2" t="s">
        <v>11</v>
      </c>
      <c r="J2" t="s">
        <v>12</v>
      </c>
      <c r="K2" s="10" t="s">
        <v>13</v>
      </c>
      <c r="L2" t="s">
        <v>14</v>
      </c>
      <c r="M2" t="s">
        <v>15</v>
      </c>
      <c r="N2" s="11" t="s">
        <v>16</v>
      </c>
      <c r="O2" t="s">
        <v>17</v>
      </c>
      <c r="P2" t="s">
        <v>18</v>
      </c>
      <c r="Q2" t="s">
        <v>19</v>
      </c>
      <c r="R2" t="s">
        <v>20</v>
      </c>
      <c r="S2" t="s">
        <v>21</v>
      </c>
      <c r="T2" s="12" t="s">
        <v>22</v>
      </c>
      <c r="U2" s="13" t="s">
        <v>23</v>
      </c>
      <c r="V2" s="13" t="s">
        <v>24</v>
      </c>
      <c r="W2" s="13" t="s">
        <v>25</v>
      </c>
      <c r="X2" s="13" t="s">
        <v>26</v>
      </c>
      <c r="Y2" t="s">
        <v>27</v>
      </c>
    </row>
    <row r="3" spans="1:30" x14ac:dyDescent="0.25">
      <c r="A3" s="1">
        <v>42842</v>
      </c>
      <c r="B3" s="1" t="str">
        <f>TEXT(Table1[[#This Row],[Month]],"YYYY")</f>
        <v>2017</v>
      </c>
      <c r="C3" s="2">
        <v>44</v>
      </c>
      <c r="D3" s="3">
        <v>-42</v>
      </c>
      <c r="E3" s="3">
        <f>SUM(C3+D3)</f>
        <v>2</v>
      </c>
      <c r="F3" s="4">
        <v>1011</v>
      </c>
      <c r="G3" s="2">
        <v>70</v>
      </c>
      <c r="H3" s="3">
        <v>-25</v>
      </c>
      <c r="I3" s="3">
        <f>SUM(G3+H3)</f>
        <v>45</v>
      </c>
      <c r="J3" s="3">
        <v>1124</v>
      </c>
      <c r="K3" s="5">
        <f>SUM(Table1[[#This Row],[(a)Activity +]],Table1[[#This Row],[(i)Activity +]])</f>
        <v>114</v>
      </c>
      <c r="L3" s="6">
        <f>SUM(Table1[[#This Row],[(a)Activity -]],Table1[[#This Row],[(i)Activity -]])</f>
        <v>-67</v>
      </c>
      <c r="M3" s="6">
        <f>SUM(F3+J3)</f>
        <v>2135</v>
      </c>
      <c r="N3" s="7"/>
      <c r="O3" s="6"/>
      <c r="P3" s="6">
        <f>Table1[[#This Row],[Column3]]-Table1[[#This Row],[Total Registrants]]</f>
        <v>-2135</v>
      </c>
      <c r="Q3" s="6" t="e">
        <f>M2+SUM(Table1[[#This Row],[Total Activity +]:[Total Activity -]])-M2</f>
        <v>#VALUE!</v>
      </c>
      <c r="R3" s="6" t="e">
        <f>Table1[[#This Row],[Change]]-Table1[[#This Row],[Column1]]</f>
        <v>#VALUE!</v>
      </c>
      <c r="S3">
        <v>2500</v>
      </c>
      <c r="Y3" t="s">
        <v>4</v>
      </c>
      <c r="Z3" t="s">
        <v>28</v>
      </c>
      <c r="AA3" t="s">
        <v>29</v>
      </c>
    </row>
    <row r="4" spans="1:30" x14ac:dyDescent="0.25">
      <c r="A4" s="1">
        <v>42872</v>
      </c>
      <c r="B4" s="1" t="str">
        <f>TEXT(Table1[[#This Row],[Month]],"YYYY")</f>
        <v>2017</v>
      </c>
      <c r="C4" s="5">
        <v>11</v>
      </c>
      <c r="D4" s="6">
        <v>-50</v>
      </c>
      <c r="E4" s="6">
        <f>SUM(C4+D4)</f>
        <v>-39</v>
      </c>
      <c r="F4" s="7">
        <f>F3+SUM(Table1[[#This Row],[(a)Activity +]:[(a)Activity -]])</f>
        <v>972</v>
      </c>
      <c r="G4" s="5">
        <v>14</v>
      </c>
      <c r="H4" s="6">
        <v>-23</v>
      </c>
      <c r="I4" s="6">
        <f>SUM(G4+H4)</f>
        <v>-9</v>
      </c>
      <c r="J4" s="6">
        <f>J3+SUM(Table1[[#This Row],[(i)Activity +]:[(i)Activity -]])</f>
        <v>1115</v>
      </c>
      <c r="K4" s="5">
        <f>SUM(Table1[[#This Row],[(a)Activity +]],Table1[[#This Row],[(i)Activity +]])</f>
        <v>25</v>
      </c>
      <c r="L4" s="6">
        <f>SUM(Table1[[#This Row],[(a)Activity -]],Table1[[#This Row],[(i)Activity -]])</f>
        <v>-73</v>
      </c>
      <c r="M4" s="6">
        <f t="shared" ref="M4:M67" si="0">SUM(F4+J4)</f>
        <v>2087</v>
      </c>
      <c r="N4" s="7">
        <f>Table1[[#This Row],[Total Registrants]]-M3</f>
        <v>-48</v>
      </c>
      <c r="O4" s="6"/>
      <c r="P4" s="6">
        <f>Table1[[#This Row],[Column3]]-Table1[[#This Row],[Total Registrants]]</f>
        <v>-2087</v>
      </c>
      <c r="Q4" s="6">
        <f>M3+SUM(Table1[[#This Row],[Total Activity +]:[Total Activity -]])-M3</f>
        <v>-48</v>
      </c>
      <c r="R4" s="6">
        <f>Table1[[#This Row],[Change]]-Table1[[#This Row],[Column1]]</f>
        <v>0</v>
      </c>
      <c r="S4">
        <v>2500</v>
      </c>
      <c r="Y4">
        <v>2017</v>
      </c>
      <c r="Z4" s="6">
        <v>496</v>
      </c>
      <c r="AA4" s="6">
        <f>AVERAGE(M3:M11)</f>
        <v>2045.2222222222222</v>
      </c>
      <c r="AB4">
        <f>Z4/AA4*100</f>
        <v>24.251643396533929</v>
      </c>
    </row>
    <row r="5" spans="1:30" x14ac:dyDescent="0.25">
      <c r="A5" s="1">
        <v>42903</v>
      </c>
      <c r="B5" s="1" t="str">
        <f>TEXT(Table1[[#This Row],[Month]],"YYYY")</f>
        <v>2017</v>
      </c>
      <c r="C5" s="5">
        <v>4</v>
      </c>
      <c r="D5" s="6">
        <v>-7</v>
      </c>
      <c r="E5" s="6">
        <f>SUM(C5+D5)</f>
        <v>-3</v>
      </c>
      <c r="F5" s="7">
        <f>F4+SUM(Table1[[#This Row],[(a)Activity +]:[(a)Activity -]])</f>
        <v>969</v>
      </c>
      <c r="G5" s="5">
        <v>21</v>
      </c>
      <c r="H5" s="6">
        <v>-38</v>
      </c>
      <c r="I5" s="6">
        <f>SUM(G5+H5)</f>
        <v>-17</v>
      </c>
      <c r="J5" s="6">
        <f>J4+SUM(Table1[[#This Row],[(i)Activity +]:[(i)Activity -]])</f>
        <v>1098</v>
      </c>
      <c r="K5" s="5">
        <f>SUM(Table1[[#This Row],[(a)Activity +]],Table1[[#This Row],[(i)Activity +]])</f>
        <v>25</v>
      </c>
      <c r="L5" s="6">
        <f>SUM(Table1[[#This Row],[(a)Activity -]],Table1[[#This Row],[(i)Activity -]])</f>
        <v>-45</v>
      </c>
      <c r="M5" s="6">
        <f t="shared" si="0"/>
        <v>2067</v>
      </c>
      <c r="N5" s="7">
        <f>Table1[[#This Row],[Total Registrants]]-M4</f>
        <v>-20</v>
      </c>
      <c r="O5" s="6"/>
      <c r="P5" s="6">
        <f>Table1[[#This Row],[Column3]]-Table1[[#This Row],[Total Registrants]]</f>
        <v>-2067</v>
      </c>
      <c r="Q5" s="6">
        <f>M4+SUM(Table1[[#This Row],[Total Activity +]:[Total Activity -]])-M4</f>
        <v>-20</v>
      </c>
      <c r="R5" s="6">
        <f>Table1[[#This Row],[Change]]-Table1[[#This Row],[Column1]]</f>
        <v>0</v>
      </c>
      <c r="S5">
        <v>2500</v>
      </c>
      <c r="Y5">
        <v>2018</v>
      </c>
      <c r="Z5" s="6">
        <v>690</v>
      </c>
      <c r="AA5" s="6">
        <f>AVERAGE(M12:M23)</f>
        <v>1845.25</v>
      </c>
      <c r="AB5">
        <f>Z5/AA5*100</f>
        <v>37.393307139953933</v>
      </c>
    </row>
    <row r="6" spans="1:30" x14ac:dyDescent="0.25">
      <c r="A6" s="1">
        <v>42933</v>
      </c>
      <c r="B6" s="1" t="str">
        <f>TEXT(Table1[[#This Row],[Month]],"YYYY")</f>
        <v>2017</v>
      </c>
      <c r="C6" s="5">
        <v>32</v>
      </c>
      <c r="D6" s="6">
        <v>-19</v>
      </c>
      <c r="E6" s="6">
        <f>SUM(C6+D6)</f>
        <v>13</v>
      </c>
      <c r="F6" s="7">
        <f>F5+SUM(Table1[[#This Row],[(a)Activity +]:[(a)Activity -]])</f>
        <v>982</v>
      </c>
      <c r="G6" s="5">
        <v>4</v>
      </c>
      <c r="H6" s="6">
        <v>-29</v>
      </c>
      <c r="I6" s="6">
        <f>SUM(G6+H6)</f>
        <v>-25</v>
      </c>
      <c r="J6" s="6">
        <f>J5+SUM(Table1[[#This Row],[(i)Activity +]:[(i)Activity -]])</f>
        <v>1073</v>
      </c>
      <c r="K6" s="5">
        <f>SUM(Table1[[#This Row],[(a)Activity +]],Table1[[#This Row],[(i)Activity +]])</f>
        <v>36</v>
      </c>
      <c r="L6" s="6">
        <f>SUM(Table1[[#This Row],[(a)Activity -]],Table1[[#This Row],[(i)Activity -]])</f>
        <v>-48</v>
      </c>
      <c r="M6" s="6">
        <f t="shared" si="0"/>
        <v>2055</v>
      </c>
      <c r="N6" s="7">
        <f>Table1[[#This Row],[Total Registrants]]-M5</f>
        <v>-12</v>
      </c>
      <c r="O6" s="6"/>
      <c r="P6" s="6">
        <f>Table1[[#This Row],[Column3]]-Table1[[#This Row],[Total Registrants]]</f>
        <v>-2055</v>
      </c>
      <c r="Q6" s="6">
        <f>M5+SUM(Table1[[#This Row],[Total Activity +]:[Total Activity -]])-M5</f>
        <v>-12</v>
      </c>
      <c r="R6" s="6">
        <f>Table1[[#This Row],[Change]]-Table1[[#This Row],[Column1]]</f>
        <v>0</v>
      </c>
      <c r="S6">
        <v>2500</v>
      </c>
      <c r="Y6">
        <v>2019</v>
      </c>
      <c r="Z6" s="6">
        <v>400</v>
      </c>
      <c r="AA6" s="6">
        <f>AVERAGE(M24:M35)</f>
        <v>1939.25</v>
      </c>
      <c r="AB6">
        <f t="shared" ref="AB6:AB9" si="1">Z6/AA6*100</f>
        <v>20.626530875338403</v>
      </c>
    </row>
    <row r="7" spans="1:30" x14ac:dyDescent="0.25">
      <c r="A7" s="1">
        <v>42964</v>
      </c>
      <c r="B7" s="1" t="str">
        <f>TEXT(Table1[[#This Row],[Month]],"YYYY")</f>
        <v>2017</v>
      </c>
      <c r="C7" s="5">
        <v>14</v>
      </c>
      <c r="D7" s="6">
        <v>-18</v>
      </c>
      <c r="E7" s="6">
        <f t="shared" ref="E7:E11" si="2">SUM(C7+D7)</f>
        <v>-4</v>
      </c>
      <c r="F7" s="7">
        <f>F6+SUM(Table1[[#This Row],[(a)Activity +]:[(a)Activity -]])</f>
        <v>978</v>
      </c>
      <c r="G7" s="5">
        <v>13</v>
      </c>
      <c r="H7" s="6">
        <v>-25</v>
      </c>
      <c r="I7" s="6">
        <f t="shared" ref="I7:I11" si="3">SUM(G7+H7)</f>
        <v>-12</v>
      </c>
      <c r="J7" s="6">
        <f>J6+SUM(Table1[[#This Row],[(i)Activity +]:[(i)Activity -]])</f>
        <v>1061</v>
      </c>
      <c r="K7" s="5">
        <f>SUM(Table1[[#This Row],[(a)Activity +]],Table1[[#This Row],[(i)Activity +]])</f>
        <v>27</v>
      </c>
      <c r="L7" s="6">
        <f>SUM(Table1[[#This Row],[(a)Activity -]],Table1[[#This Row],[(i)Activity -]])</f>
        <v>-43</v>
      </c>
      <c r="M7" s="6">
        <f t="shared" si="0"/>
        <v>2039</v>
      </c>
      <c r="N7" s="7">
        <f>Table1[[#This Row],[Total Registrants]]-M6</f>
        <v>-16</v>
      </c>
      <c r="O7" s="6"/>
      <c r="P7" s="6">
        <f>Table1[[#This Row],[Column3]]-Table1[[#This Row],[Total Registrants]]</f>
        <v>-2039</v>
      </c>
      <c r="Q7" s="6">
        <f>M6+SUM(Table1[[#This Row],[Total Activity +]:[Total Activity -]])-M6</f>
        <v>-16</v>
      </c>
      <c r="R7" s="6">
        <f>Table1[[#This Row],[Change]]-Table1[[#This Row],[Column1]]</f>
        <v>0</v>
      </c>
      <c r="S7">
        <v>2500</v>
      </c>
      <c r="Y7">
        <v>2020</v>
      </c>
      <c r="Z7" s="6">
        <v>461</v>
      </c>
      <c r="AA7" s="6">
        <f>AVERAGE(M36:M47)</f>
        <v>2040</v>
      </c>
      <c r="AB7">
        <f t="shared" si="1"/>
        <v>22.598039215686274</v>
      </c>
    </row>
    <row r="8" spans="1:30" x14ac:dyDescent="0.25">
      <c r="A8" s="1">
        <v>42995</v>
      </c>
      <c r="B8" s="1" t="str">
        <f>TEXT(Table1[[#This Row],[Month]],"YYYY")</f>
        <v>2017</v>
      </c>
      <c r="C8" s="5">
        <v>5</v>
      </c>
      <c r="D8" s="6">
        <v>-8</v>
      </c>
      <c r="E8" s="6">
        <f t="shared" si="2"/>
        <v>-3</v>
      </c>
      <c r="F8" s="7">
        <f>F7+SUM(Table1[[#This Row],[(a)Activity +]:[(a)Activity -]])</f>
        <v>975</v>
      </c>
      <c r="G8" s="5">
        <v>22</v>
      </c>
      <c r="H8" s="6">
        <v>-32</v>
      </c>
      <c r="I8" s="6">
        <f t="shared" si="3"/>
        <v>-10</v>
      </c>
      <c r="J8" s="6">
        <f>J7+SUM(Table1[[#This Row],[(i)Activity +]:[(i)Activity -]])</f>
        <v>1051</v>
      </c>
      <c r="K8" s="5">
        <f>SUM(Table1[[#This Row],[(a)Activity +]],Table1[[#This Row],[(i)Activity +]])</f>
        <v>27</v>
      </c>
      <c r="L8" s="6">
        <f>SUM(Table1[[#This Row],[(a)Activity -]],Table1[[#This Row],[(i)Activity -]])</f>
        <v>-40</v>
      </c>
      <c r="M8" s="6">
        <f t="shared" si="0"/>
        <v>2026</v>
      </c>
      <c r="N8" s="7">
        <f>Table1[[#This Row],[Total Registrants]]-M7</f>
        <v>-13</v>
      </c>
      <c r="O8" s="6"/>
      <c r="P8" s="6">
        <f>Table1[[#This Row],[Column3]]-Table1[[#This Row],[Total Registrants]]</f>
        <v>-2026</v>
      </c>
      <c r="Q8" s="6">
        <f>M7+SUM(Table1[[#This Row],[Total Activity +]:[Total Activity -]])-M7</f>
        <v>-13</v>
      </c>
      <c r="R8" s="6">
        <f>Table1[[#This Row],[Change]]-Table1[[#This Row],[Column1]]</f>
        <v>0</v>
      </c>
      <c r="S8">
        <v>2500</v>
      </c>
      <c r="Y8">
        <v>2021</v>
      </c>
      <c r="Z8" s="6">
        <v>444</v>
      </c>
      <c r="AA8" s="6">
        <f>AVERAGE(M48:M59)</f>
        <v>2200.3333333333335</v>
      </c>
      <c r="AB8">
        <f t="shared" si="1"/>
        <v>20.178760793819116</v>
      </c>
    </row>
    <row r="9" spans="1:30" x14ac:dyDescent="0.25">
      <c r="A9" s="1">
        <v>43025</v>
      </c>
      <c r="B9" s="1" t="str">
        <f>TEXT(Table1[[#This Row],[Month]],"YYYY")</f>
        <v>2017</v>
      </c>
      <c r="C9" s="5">
        <v>24</v>
      </c>
      <c r="D9" s="6">
        <v>-33</v>
      </c>
      <c r="E9" s="6">
        <f t="shared" si="2"/>
        <v>-9</v>
      </c>
      <c r="F9" s="7">
        <f>F8+SUM(Table1[[#This Row],[(a)Activity +]:[(a)Activity -]])</f>
        <v>966</v>
      </c>
      <c r="G9" s="5">
        <v>50</v>
      </c>
      <c r="H9" s="6">
        <v>-40</v>
      </c>
      <c r="I9" s="6">
        <f t="shared" si="3"/>
        <v>10</v>
      </c>
      <c r="J9" s="6">
        <f>J8+SUM(Table1[[#This Row],[(i)Activity +]:[(i)Activity -]])</f>
        <v>1061</v>
      </c>
      <c r="K9" s="5">
        <f>SUM(Table1[[#This Row],[(a)Activity +]],Table1[[#This Row],[(i)Activity +]])</f>
        <v>74</v>
      </c>
      <c r="L9" s="6">
        <f>SUM(Table1[[#This Row],[(a)Activity -]],Table1[[#This Row],[(i)Activity -]])</f>
        <v>-73</v>
      </c>
      <c r="M9" s="6">
        <f t="shared" si="0"/>
        <v>2027</v>
      </c>
      <c r="N9" s="7">
        <f>Table1[[#This Row],[Total Registrants]]-M8</f>
        <v>1</v>
      </c>
      <c r="O9" s="6"/>
      <c r="P9" s="6">
        <f>Table1[[#This Row],[Column3]]-Table1[[#This Row],[Total Registrants]]</f>
        <v>-2027</v>
      </c>
      <c r="Q9" s="6">
        <f>M8+SUM(Table1[[#This Row],[Total Activity +]:[Total Activity -]])-M8</f>
        <v>1</v>
      </c>
      <c r="R9" s="6">
        <f>Table1[[#This Row],[Change]]-Table1[[#This Row],[Column1]]</f>
        <v>0</v>
      </c>
      <c r="S9">
        <v>2500</v>
      </c>
      <c r="Y9">
        <v>2022</v>
      </c>
      <c r="Z9" s="6">
        <v>337</v>
      </c>
      <c r="AA9" s="6">
        <f>AVERAGE(M60:M68)</f>
        <v>2401.1111111111113</v>
      </c>
      <c r="AB9">
        <f t="shared" si="1"/>
        <v>14.035168903285514</v>
      </c>
    </row>
    <row r="10" spans="1:30" x14ac:dyDescent="0.25">
      <c r="A10" s="1">
        <v>43056</v>
      </c>
      <c r="B10" s="1" t="str">
        <f>TEXT(Table1[[#This Row],[Month]],"YYYY")</f>
        <v>2017</v>
      </c>
      <c r="C10" s="5">
        <v>4</v>
      </c>
      <c r="D10" s="6">
        <v>-17</v>
      </c>
      <c r="E10" s="6">
        <f t="shared" si="2"/>
        <v>-13</v>
      </c>
      <c r="F10" s="7">
        <f>F9+SUM(Table1[[#This Row],[(a)Activity +]:[(a)Activity -]])</f>
        <v>953</v>
      </c>
      <c r="G10" s="5">
        <v>13</v>
      </c>
      <c r="H10" s="6">
        <v>-42</v>
      </c>
      <c r="I10" s="6">
        <f t="shared" si="3"/>
        <v>-29</v>
      </c>
      <c r="J10" s="6">
        <f>J9+SUM(Table1[[#This Row],[(i)Activity +]:[(i)Activity -]])</f>
        <v>1032</v>
      </c>
      <c r="K10" s="5">
        <f>SUM(Table1[[#This Row],[(a)Activity +]],Table1[[#This Row],[(i)Activity +]])</f>
        <v>17</v>
      </c>
      <c r="L10" s="6">
        <f>SUM(Table1[[#This Row],[(a)Activity -]],Table1[[#This Row],[(i)Activity -]])</f>
        <v>-59</v>
      </c>
      <c r="M10" s="6">
        <f t="shared" si="0"/>
        <v>1985</v>
      </c>
      <c r="N10" s="7">
        <f>Table1[[#This Row],[Total Registrants]]-M9</f>
        <v>-42</v>
      </c>
      <c r="O10" s="6"/>
      <c r="P10" s="6">
        <f>Table1[[#This Row],[Column3]]-Table1[[#This Row],[Total Registrants]]</f>
        <v>-1985</v>
      </c>
      <c r="Q10" s="6">
        <f>M9+SUM(Table1[[#This Row],[Total Activity +]:[Total Activity -]])-M9</f>
        <v>-42</v>
      </c>
      <c r="R10" s="6">
        <f>Table1[[#This Row],[Change]]-Table1[[#This Row],[Column1]]</f>
        <v>0</v>
      </c>
      <c r="S10">
        <v>2500</v>
      </c>
    </row>
    <row r="11" spans="1:30" x14ac:dyDescent="0.25">
      <c r="A11" s="1">
        <v>43086</v>
      </c>
      <c r="B11" s="1" t="str">
        <f>TEXT(Table1[[#This Row],[Month]],"YYYY")</f>
        <v>2017</v>
      </c>
      <c r="C11" s="5">
        <v>32</v>
      </c>
      <c r="D11" s="6">
        <v>-30</v>
      </c>
      <c r="E11" s="6">
        <f t="shared" si="2"/>
        <v>2</v>
      </c>
      <c r="F11" s="7">
        <f>F10+SUM(Table1[[#This Row],[(a)Activity +]:[(a)Activity -]])</f>
        <v>955</v>
      </c>
      <c r="G11" s="5">
        <v>16</v>
      </c>
      <c r="H11" s="6">
        <v>-17</v>
      </c>
      <c r="I11" s="6">
        <f t="shared" si="3"/>
        <v>-1</v>
      </c>
      <c r="J11" s="6">
        <f>J10+SUM(Table1[[#This Row],[(i)Activity +]:[(i)Activity -]])</f>
        <v>1031</v>
      </c>
      <c r="K11" s="5">
        <f>SUM(Table1[[#This Row],[(a)Activity +]],Table1[[#This Row],[(i)Activity +]])</f>
        <v>48</v>
      </c>
      <c r="L11" s="6">
        <f>SUM(Table1[[#This Row],[(a)Activity -]],Table1[[#This Row],[(i)Activity -]])</f>
        <v>-47</v>
      </c>
      <c r="M11" s="6">
        <f t="shared" si="0"/>
        <v>1986</v>
      </c>
      <c r="N11" s="7">
        <f>Table1[[#This Row],[Total Registrants]]-M10</f>
        <v>1</v>
      </c>
      <c r="O11" s="6"/>
      <c r="P11" s="6">
        <f>Table1[[#This Row],[Column3]]-Table1[[#This Row],[Total Registrants]]</f>
        <v>-1986</v>
      </c>
      <c r="Q11" s="6">
        <f>M10+SUM(Table1[[#This Row],[Total Activity +]:[Total Activity -]])-M10</f>
        <v>1</v>
      </c>
      <c r="R11" s="6">
        <f>Table1[[#This Row],[Change]]-Table1[[#This Row],[Column1]]</f>
        <v>0</v>
      </c>
      <c r="S11">
        <v>2500</v>
      </c>
      <c r="AA11" t="s">
        <v>30</v>
      </c>
      <c r="AB11">
        <f>AVERAGE(AB4:AB9)</f>
        <v>23.180575054102864</v>
      </c>
    </row>
    <row r="12" spans="1:30" x14ac:dyDescent="0.25">
      <c r="A12" s="1">
        <v>43117</v>
      </c>
      <c r="B12" s="1" t="str">
        <f>TEXT(Table1[[#This Row],[Month]],"YYYY")</f>
        <v>2018</v>
      </c>
      <c r="C12" s="5">
        <v>19</v>
      </c>
      <c r="D12" s="6">
        <v>-26</v>
      </c>
      <c r="E12" s="6">
        <f>SUM(C12+D12)</f>
        <v>-7</v>
      </c>
      <c r="F12" s="7">
        <f>F11+SUM(Table1[[#This Row],[(a)Activity +]:[(a)Activity -]])</f>
        <v>948</v>
      </c>
      <c r="G12" s="5">
        <v>37</v>
      </c>
      <c r="H12" s="6">
        <v>-22</v>
      </c>
      <c r="I12" s="6">
        <f>SUM(G12+H12)</f>
        <v>15</v>
      </c>
      <c r="J12" s="6">
        <f>J11+SUM(Table1[[#This Row],[(i)Activity +]:[(i)Activity -]])</f>
        <v>1046</v>
      </c>
      <c r="K12" s="5">
        <f>SUM(Table1[[#This Row],[(a)Activity +]],Table1[[#This Row],[(i)Activity +]])</f>
        <v>56</v>
      </c>
      <c r="L12" s="6">
        <f>SUM(Table1[[#This Row],[(a)Activity -]],Table1[[#This Row],[(i)Activity -]])</f>
        <v>-48</v>
      </c>
      <c r="M12" s="6">
        <f t="shared" si="0"/>
        <v>1994</v>
      </c>
      <c r="N12" s="7">
        <f>Table1[[#This Row],[Total Registrants]]-M11</f>
        <v>8</v>
      </c>
      <c r="O12" s="6"/>
      <c r="P12" s="6">
        <f>Table1[[#This Row],[Column3]]-Table1[[#This Row],[Total Registrants]]</f>
        <v>-1994</v>
      </c>
      <c r="Q12" s="6">
        <f>M11+SUM(Table1[[#This Row],[Total Activity +]:[Total Activity -]])-M11</f>
        <v>8</v>
      </c>
      <c r="R12" s="6">
        <f>Table1[[#This Row],[Change]]-Table1[[#This Row],[Column1]]</f>
        <v>0</v>
      </c>
      <c r="S12">
        <v>2500</v>
      </c>
    </row>
    <row r="13" spans="1:30" ht="15.75" thickBot="1" x14ac:dyDescent="0.3">
      <c r="A13" s="1">
        <v>43148</v>
      </c>
      <c r="B13" s="1" t="str">
        <f>TEXT(Table1[[#This Row],[Month]],"YYYY")</f>
        <v>2018</v>
      </c>
      <c r="C13" s="5">
        <v>5</v>
      </c>
      <c r="D13" s="6">
        <v>-14</v>
      </c>
      <c r="E13" s="6">
        <f>SUM(C13+D13)</f>
        <v>-9</v>
      </c>
      <c r="F13" s="7">
        <f>F12+SUM(Table1[[#This Row],[(a)Activity +]:[(a)Activity -]])</f>
        <v>939</v>
      </c>
      <c r="G13" s="5">
        <v>26</v>
      </c>
      <c r="H13" s="6">
        <v>-21</v>
      </c>
      <c r="I13" s="6">
        <f>SUM(G13+H13)</f>
        <v>5</v>
      </c>
      <c r="J13" s="6">
        <f>J12+SUM(Table1[[#This Row],[(i)Activity +]:[(i)Activity -]])</f>
        <v>1051</v>
      </c>
      <c r="K13" s="5">
        <f>SUM(Table1[[#This Row],[(a)Activity +]],Table1[[#This Row],[(i)Activity +]])</f>
        <v>31</v>
      </c>
      <c r="L13" s="6">
        <f>SUM(Table1[[#This Row],[(a)Activity -]],Table1[[#This Row],[(i)Activity -]])</f>
        <v>-35</v>
      </c>
      <c r="M13" s="6">
        <f t="shared" si="0"/>
        <v>1990</v>
      </c>
      <c r="N13" s="7">
        <f>Table1[[#This Row],[Total Registrants]]-M12</f>
        <v>-4</v>
      </c>
      <c r="O13" s="6"/>
      <c r="P13" s="6">
        <f>Table1[[#This Row],[Column3]]-Table1[[#This Row],[Total Registrants]]</f>
        <v>-1990</v>
      </c>
      <c r="Q13" s="6">
        <f>M12+SUM(Table1[[#This Row],[Total Activity +]:[Total Activity -]])-M12</f>
        <v>-4</v>
      </c>
      <c r="R13" s="6">
        <f>Table1[[#This Row],[Change]]-Table1[[#This Row],[Column1]]</f>
        <v>0</v>
      </c>
      <c r="S13">
        <v>2500</v>
      </c>
    </row>
    <row r="14" spans="1:30" x14ac:dyDescent="0.25">
      <c r="A14" s="1">
        <v>43176</v>
      </c>
      <c r="B14" s="1" t="str">
        <f>TEXT(Table1[[#This Row],[Month]],"YYYY")</f>
        <v>2018</v>
      </c>
      <c r="C14" s="5">
        <v>28</v>
      </c>
      <c r="D14" s="6">
        <v>-54</v>
      </c>
      <c r="E14" s="6">
        <f>SUM(C14+D14)</f>
        <v>-26</v>
      </c>
      <c r="F14" s="7">
        <f>F13+SUM(Table1[[#This Row],[(a)Activity +]:[(a)Activity -]])</f>
        <v>913</v>
      </c>
      <c r="G14" s="5">
        <v>19</v>
      </c>
      <c r="H14" s="6">
        <v>-44</v>
      </c>
      <c r="I14" s="6">
        <f>SUM(G14+H14)</f>
        <v>-25</v>
      </c>
      <c r="J14" s="6">
        <f>J13+SUM(Table1[[#This Row],[(i)Activity +]:[(i)Activity -]])</f>
        <v>1026</v>
      </c>
      <c r="K14" s="5">
        <f>SUM(Table1[[#This Row],[(a)Activity +]],Table1[[#This Row],[(i)Activity +]])</f>
        <v>47</v>
      </c>
      <c r="L14" s="6">
        <f>SUM(Table1[[#This Row],[(a)Activity -]],Table1[[#This Row],[(i)Activity -]])</f>
        <v>-98</v>
      </c>
      <c r="M14" s="6">
        <f t="shared" si="0"/>
        <v>1939</v>
      </c>
      <c r="N14" s="7">
        <f>Table1[[#This Row],[Total Registrants]]-M13</f>
        <v>-51</v>
      </c>
      <c r="O14" s="6"/>
      <c r="P14" s="6">
        <f>Table1[[#This Row],[Column3]]-Table1[[#This Row],[Total Registrants]]</f>
        <v>-1939</v>
      </c>
      <c r="Q14" s="6">
        <f>M13+SUM(Table1[[#This Row],[Total Activity +]:[Total Activity -]])-M13</f>
        <v>-51</v>
      </c>
      <c r="R14" s="6">
        <f>Table1[[#This Row],[Change]]-Table1[[#This Row],[Column1]]</f>
        <v>0</v>
      </c>
      <c r="S14">
        <v>2500</v>
      </c>
      <c r="Y14" s="34" t="s">
        <v>31</v>
      </c>
      <c r="Z14" s="41" t="s">
        <v>32</v>
      </c>
      <c r="AA14" s="41"/>
      <c r="AB14" s="41"/>
      <c r="AC14" s="30" t="s">
        <v>33</v>
      </c>
      <c r="AD14" s="32">
        <v>100</v>
      </c>
    </row>
    <row r="15" spans="1:30" ht="15.75" thickBot="1" x14ac:dyDescent="0.3">
      <c r="A15" s="1">
        <v>43207</v>
      </c>
      <c r="B15" s="1" t="str">
        <f>TEXT(Table1[[#This Row],[Month]],"YYYY")</f>
        <v>2018</v>
      </c>
      <c r="C15" s="5">
        <v>21</v>
      </c>
      <c r="D15" s="6">
        <v>-53</v>
      </c>
      <c r="E15" s="6">
        <f>SUM(C15+D15)</f>
        <v>-32</v>
      </c>
      <c r="F15" s="7">
        <f>F14+SUM(Table1[[#This Row],[(a)Activity +]:[(a)Activity -]])</f>
        <v>881</v>
      </c>
      <c r="G15" s="5">
        <v>15</v>
      </c>
      <c r="H15" s="6">
        <v>-22</v>
      </c>
      <c r="I15" s="6">
        <f>SUM(G15+H15)</f>
        <v>-7</v>
      </c>
      <c r="J15" s="6">
        <f>J14+SUM(Table1[[#This Row],[(i)Activity +]:[(i)Activity -]])</f>
        <v>1019</v>
      </c>
      <c r="K15" s="5">
        <f>SUM(Table1[[#This Row],[(a)Activity +]],Table1[[#This Row],[(i)Activity +]])</f>
        <v>36</v>
      </c>
      <c r="L15" s="6">
        <f>SUM(Table1[[#This Row],[(a)Activity -]],Table1[[#This Row],[(i)Activity -]])</f>
        <v>-75</v>
      </c>
      <c r="M15" s="6">
        <f t="shared" si="0"/>
        <v>1900</v>
      </c>
      <c r="N15" s="7">
        <f>Table1[[#This Row],[Total Registrants]]-M14</f>
        <v>-39</v>
      </c>
      <c r="O15" s="6"/>
      <c r="P15" s="6">
        <f>Table1[[#This Row],[Column3]]-Table1[[#This Row],[Total Registrants]]</f>
        <v>-1900</v>
      </c>
      <c r="Q15" s="6">
        <f>M14+SUM(Table1[[#This Row],[Total Activity +]:[Total Activity -]])-M14</f>
        <v>-39</v>
      </c>
      <c r="R15" s="6">
        <f>Table1[[#This Row],[Change]]-Table1[[#This Row],[Column1]]</f>
        <v>0</v>
      </c>
      <c r="S15">
        <v>2500</v>
      </c>
      <c r="Y15" s="35"/>
      <c r="Z15" s="42" t="s">
        <v>34</v>
      </c>
      <c r="AA15" s="42"/>
      <c r="AB15" s="42"/>
      <c r="AC15" s="31"/>
      <c r="AD15" s="33"/>
    </row>
    <row r="16" spans="1:30" x14ac:dyDescent="0.25">
      <c r="A16" s="1">
        <v>43237</v>
      </c>
      <c r="B16" s="1" t="str">
        <f>TEXT(Table1[[#This Row],[Month]],"YYYY")</f>
        <v>2018</v>
      </c>
      <c r="C16" s="5">
        <v>28</v>
      </c>
      <c r="D16" s="6">
        <v>-72</v>
      </c>
      <c r="E16" s="6">
        <f>SUM(C16+D16)</f>
        <v>-44</v>
      </c>
      <c r="F16" s="7">
        <f>F15+SUM(Table1[[#This Row],[(a)Activity +]:[(a)Activity -]])</f>
        <v>837</v>
      </c>
      <c r="G16" s="5">
        <v>24</v>
      </c>
      <c r="H16" s="6">
        <v>-59</v>
      </c>
      <c r="I16" s="6">
        <f>SUM(G16+H16)</f>
        <v>-35</v>
      </c>
      <c r="J16" s="6">
        <f>J15+SUM(Table1[[#This Row],[(i)Activity +]:[(i)Activity -]])</f>
        <v>984</v>
      </c>
      <c r="K16" s="5">
        <f>SUM(Table1[[#This Row],[(a)Activity +]],Table1[[#This Row],[(i)Activity +]])</f>
        <v>52</v>
      </c>
      <c r="L16" s="6">
        <f>SUM(Table1[[#This Row],[(a)Activity -]],Table1[[#This Row],[(i)Activity -]])</f>
        <v>-131</v>
      </c>
      <c r="M16" s="6">
        <f t="shared" si="0"/>
        <v>1821</v>
      </c>
      <c r="N16" s="7">
        <f>Table1[[#This Row],[Total Registrants]]-M15</f>
        <v>-79</v>
      </c>
      <c r="O16" s="6">
        <v>1821</v>
      </c>
      <c r="P16" s="6">
        <f>Table1[[#This Row],[Column3]]-Table1[[#This Row],[Total Registrants]]</f>
        <v>0</v>
      </c>
      <c r="Q16" s="6">
        <f>M15+SUM(Table1[[#This Row],[Total Activity +]:[Total Activity -]])-M15</f>
        <v>-79</v>
      </c>
      <c r="R16" s="6">
        <f>Table1[[#This Row],[Change]]-Table1[[#This Row],[Column1]]</f>
        <v>0</v>
      </c>
      <c r="S16">
        <v>2500</v>
      </c>
      <c r="T16" s="14">
        <v>51</v>
      </c>
      <c r="U16" s="14">
        <v>140</v>
      </c>
      <c r="V16" s="14">
        <v>21</v>
      </c>
      <c r="W16" s="14">
        <v>21</v>
      </c>
      <c r="X16" s="14">
        <v>47</v>
      </c>
    </row>
    <row r="17" spans="1:24" x14ac:dyDescent="0.25">
      <c r="A17" s="1">
        <v>43271</v>
      </c>
      <c r="B17" s="1" t="str">
        <f>TEXT(Table1[[#This Row],[Month]],"YYYY")</f>
        <v>2018</v>
      </c>
      <c r="C17" s="5">
        <v>17</v>
      </c>
      <c r="D17" s="6">
        <v>-42</v>
      </c>
      <c r="E17" s="6">
        <f t="shared" ref="E17:E43" si="4">SUM(C17+D17)</f>
        <v>-25</v>
      </c>
      <c r="F17" s="7">
        <f>F16+SUM(Table1[[#This Row],[(a)Activity +]:[(a)Activity -]])</f>
        <v>812</v>
      </c>
      <c r="G17" s="5">
        <v>17</v>
      </c>
      <c r="H17" s="6">
        <v>-26</v>
      </c>
      <c r="I17" s="6">
        <f t="shared" ref="I17:I43" si="5">SUM(G17+H17)</f>
        <v>-9</v>
      </c>
      <c r="J17" s="6">
        <f>J16+SUM(Table1[[#This Row],[(i)Activity +]:[(i)Activity -]])</f>
        <v>975</v>
      </c>
      <c r="K17" s="5">
        <f>SUM(Table1[[#This Row],[(a)Activity +]],Table1[[#This Row],[(i)Activity +]])</f>
        <v>34</v>
      </c>
      <c r="L17" s="6">
        <f>SUM(Table1[[#This Row],[(a)Activity -]],Table1[[#This Row],[(i)Activity -]])</f>
        <v>-68</v>
      </c>
      <c r="M17" s="6">
        <f>SUM(F17+J17)</f>
        <v>1787</v>
      </c>
      <c r="N17" s="7">
        <f>Table1[[#This Row],[Total Registrants]]-M16</f>
        <v>-34</v>
      </c>
      <c r="O17" s="6">
        <v>1787</v>
      </c>
      <c r="P17" s="6">
        <f>Table1[[#This Row],[Column3]]-Table1[[#This Row],[Total Registrants]]</f>
        <v>0</v>
      </c>
      <c r="Q17" s="6">
        <f>M16+SUM(Table1[[#This Row],[Total Activity +]:[Total Activity -]])-M16</f>
        <v>-34</v>
      </c>
      <c r="R17" s="6">
        <f>Table1[[#This Row],[Change]]-Table1[[#This Row],[Column1]]</f>
        <v>0</v>
      </c>
      <c r="S17">
        <v>2500</v>
      </c>
      <c r="T17" s="14">
        <v>74</v>
      </c>
      <c r="U17" s="14">
        <v>184</v>
      </c>
      <c r="V17" s="14">
        <v>20</v>
      </c>
      <c r="W17" s="14">
        <v>20</v>
      </c>
      <c r="X17" s="14">
        <v>91</v>
      </c>
    </row>
    <row r="18" spans="1:24" x14ac:dyDescent="0.25">
      <c r="A18" s="1">
        <v>43301</v>
      </c>
      <c r="B18" s="1" t="str">
        <f>TEXT(Table1[[#This Row],[Month]],"YYYY")</f>
        <v>2018</v>
      </c>
      <c r="C18" s="5">
        <v>21</v>
      </c>
      <c r="D18" s="6">
        <v>-32</v>
      </c>
      <c r="E18" s="6">
        <f t="shared" si="4"/>
        <v>-11</v>
      </c>
      <c r="F18" s="7">
        <f>F17+SUM(Table1[[#This Row],[(a)Activity +]:[(a)Activity -]])</f>
        <v>801</v>
      </c>
      <c r="G18" s="5">
        <v>20</v>
      </c>
      <c r="H18" s="6">
        <v>-19</v>
      </c>
      <c r="I18" s="6">
        <f t="shared" si="5"/>
        <v>1</v>
      </c>
      <c r="J18" s="6">
        <f>J17+SUM(Table1[[#This Row],[(i)Activity +]:[(i)Activity -]])</f>
        <v>976</v>
      </c>
      <c r="K18" s="5">
        <f>SUM(Table1[[#This Row],[(a)Activity +]],Table1[[#This Row],[(i)Activity +]])</f>
        <v>41</v>
      </c>
      <c r="L18" s="6">
        <f>SUM(Table1[[#This Row],[(a)Activity -]],Table1[[#This Row],[(i)Activity -]])</f>
        <v>-51</v>
      </c>
      <c r="M18" s="6">
        <f>SUM(F18+J18)</f>
        <v>1777</v>
      </c>
      <c r="N18" s="7">
        <f>Table1[[#This Row],[Total Registrants]]-M17</f>
        <v>-10</v>
      </c>
      <c r="O18" s="6">
        <v>1778</v>
      </c>
      <c r="P18" s="6">
        <f>Table1[[#This Row],[Column3]]-Table1[[#This Row],[Total Registrants]]</f>
        <v>1</v>
      </c>
      <c r="Q18" s="6">
        <f>M17+SUM(Table1[[#This Row],[Total Activity +]:[Total Activity -]])-M17</f>
        <v>-10</v>
      </c>
      <c r="R18" s="6">
        <f>Table1[[#This Row],[Change]]-Table1[[#This Row],[Column1]]</f>
        <v>0</v>
      </c>
      <c r="S18">
        <v>2500</v>
      </c>
      <c r="T18" s="14">
        <v>72</v>
      </c>
      <c r="U18" s="14">
        <v>267</v>
      </c>
      <c r="V18" s="14">
        <v>18</v>
      </c>
      <c r="W18" s="14">
        <v>18</v>
      </c>
      <c r="X18" s="14">
        <v>32</v>
      </c>
    </row>
    <row r="19" spans="1:24" x14ac:dyDescent="0.25">
      <c r="A19" s="1">
        <v>43332</v>
      </c>
      <c r="B19" s="1" t="str">
        <f>TEXT(Table1[[#This Row],[Month]],"YYYY")</f>
        <v>2018</v>
      </c>
      <c r="C19" s="5">
        <v>9</v>
      </c>
      <c r="D19" s="6">
        <v>-20</v>
      </c>
      <c r="E19" s="6">
        <f t="shared" si="4"/>
        <v>-11</v>
      </c>
      <c r="F19" s="7">
        <f>F18+SUM(Table1[[#This Row],[(a)Activity +]:[(a)Activity -]])</f>
        <v>790</v>
      </c>
      <c r="G19" s="5">
        <v>18</v>
      </c>
      <c r="H19" s="6">
        <v>-16</v>
      </c>
      <c r="I19" s="6">
        <f t="shared" si="5"/>
        <v>2</v>
      </c>
      <c r="J19" s="6">
        <f>J18+SUM(Table1[[#This Row],[(i)Activity +]:[(i)Activity -]])</f>
        <v>978</v>
      </c>
      <c r="K19" s="5">
        <f>SUM(Table1[[#This Row],[(a)Activity +]],Table1[[#This Row],[(i)Activity +]])</f>
        <v>27</v>
      </c>
      <c r="L19" s="6">
        <f>SUM(Table1[[#This Row],[(a)Activity -]],Table1[[#This Row],[(i)Activity -]])</f>
        <v>-36</v>
      </c>
      <c r="M19" s="6">
        <f t="shared" si="0"/>
        <v>1768</v>
      </c>
      <c r="N19" s="7">
        <f>Table1[[#This Row],[Total Registrants]]-M18</f>
        <v>-9</v>
      </c>
      <c r="O19" s="6">
        <v>1769</v>
      </c>
      <c r="P19" s="6">
        <f>Table1[[#This Row],[Column3]]-Table1[[#This Row],[Total Registrants]]</f>
        <v>1</v>
      </c>
      <c r="Q19" s="6">
        <f>M18+SUM(Table1[[#This Row],[Total Activity +]:[Total Activity -]])-M18</f>
        <v>-9</v>
      </c>
      <c r="R19" s="6">
        <f>Table1[[#This Row],[Change]]-Table1[[#This Row],[Column1]]</f>
        <v>0</v>
      </c>
      <c r="S19">
        <v>2500</v>
      </c>
      <c r="T19" s="14">
        <v>131</v>
      </c>
      <c r="U19" s="14">
        <v>307</v>
      </c>
      <c r="V19" s="14">
        <v>18</v>
      </c>
      <c r="W19" s="14">
        <v>18</v>
      </c>
      <c r="X19" s="14">
        <v>34</v>
      </c>
    </row>
    <row r="20" spans="1:24" x14ac:dyDescent="0.25">
      <c r="A20" s="1">
        <v>43363</v>
      </c>
      <c r="B20" s="1" t="str">
        <f>TEXT(Table1[[#This Row],[Month]],"YYYY")</f>
        <v>2018</v>
      </c>
      <c r="C20" s="5">
        <v>11</v>
      </c>
      <c r="D20" s="6">
        <v>-8</v>
      </c>
      <c r="E20" s="6">
        <f t="shared" si="4"/>
        <v>3</v>
      </c>
      <c r="F20" s="7">
        <f>F19+SUM(Table1[[#This Row],[(a)Activity +]:[(a)Activity -]])</f>
        <v>793</v>
      </c>
      <c r="G20" s="5">
        <v>11</v>
      </c>
      <c r="H20" s="6">
        <v>-21</v>
      </c>
      <c r="I20" s="6">
        <f t="shared" si="5"/>
        <v>-10</v>
      </c>
      <c r="J20" s="6">
        <f>J19+SUM(Table1[[#This Row],[(i)Activity +]:[(i)Activity -]])</f>
        <v>968</v>
      </c>
      <c r="K20" s="5">
        <f>SUM(Table1[[#This Row],[(a)Activity +]],Table1[[#This Row],[(i)Activity +]])</f>
        <v>22</v>
      </c>
      <c r="L20" s="6">
        <f>SUM(Table1[[#This Row],[(a)Activity -]],Table1[[#This Row],[(i)Activity -]])</f>
        <v>-29</v>
      </c>
      <c r="M20" s="6">
        <f t="shared" si="0"/>
        <v>1761</v>
      </c>
      <c r="N20" s="7">
        <f>Table1[[#This Row],[Total Registrants]]-M19</f>
        <v>-7</v>
      </c>
      <c r="O20" s="6">
        <v>1762</v>
      </c>
      <c r="P20" s="6">
        <f>Table1[[#This Row],[Column3]]-Table1[[#This Row],[Total Registrants]]</f>
        <v>1</v>
      </c>
      <c r="Q20" s="6">
        <f>M19+SUM(Table1[[#This Row],[Total Activity +]:[Total Activity -]])-M19</f>
        <v>-7</v>
      </c>
      <c r="R20" s="6">
        <f>Table1[[#This Row],[Change]]-Table1[[#This Row],[Column1]]</f>
        <v>0</v>
      </c>
      <c r="S20">
        <v>2500</v>
      </c>
      <c r="T20" s="14">
        <v>8</v>
      </c>
      <c r="U20" s="14">
        <v>346</v>
      </c>
      <c r="V20" s="14">
        <v>8</v>
      </c>
      <c r="W20" s="14">
        <v>8</v>
      </c>
      <c r="X20" s="14">
        <v>37</v>
      </c>
    </row>
    <row r="21" spans="1:24" x14ac:dyDescent="0.25">
      <c r="A21" s="1">
        <v>43393</v>
      </c>
      <c r="B21" s="1" t="str">
        <f>TEXT(Table1[[#This Row],[Month]],"YYYY")</f>
        <v>2018</v>
      </c>
      <c r="C21" s="5">
        <v>26</v>
      </c>
      <c r="D21" s="6">
        <v>-16</v>
      </c>
      <c r="E21" s="6">
        <f t="shared" si="4"/>
        <v>10</v>
      </c>
      <c r="F21" s="7">
        <f>F20+SUM(Table1[[#This Row],[(a)Activity +]:[(a)Activity -]])</f>
        <v>803</v>
      </c>
      <c r="G21" s="5">
        <v>22</v>
      </c>
      <c r="H21" s="6">
        <v>-22</v>
      </c>
      <c r="I21" s="6">
        <f t="shared" si="5"/>
        <v>0</v>
      </c>
      <c r="J21" s="6">
        <f>J20+SUM(Table1[[#This Row],[(i)Activity +]:[(i)Activity -]])</f>
        <v>968</v>
      </c>
      <c r="K21" s="5">
        <f>SUM(Table1[[#This Row],[(a)Activity +]],Table1[[#This Row],[(i)Activity +]])</f>
        <v>48</v>
      </c>
      <c r="L21" s="6">
        <f>SUM(Table1[[#This Row],[(a)Activity -]],Table1[[#This Row],[(i)Activity -]])</f>
        <v>-38</v>
      </c>
      <c r="M21" s="6">
        <f t="shared" si="0"/>
        <v>1771</v>
      </c>
      <c r="N21" s="7">
        <f>Table1[[#This Row],[Total Registrants]]-M20</f>
        <v>10</v>
      </c>
      <c r="O21" s="6">
        <v>1772</v>
      </c>
      <c r="P21" s="6">
        <f>Table1[[#This Row],[Column3]]-Table1[[#This Row],[Total Registrants]]</f>
        <v>1</v>
      </c>
      <c r="Q21" s="6">
        <f>M20+SUM(Table1[[#This Row],[Total Activity +]:[Total Activity -]])-M20</f>
        <v>10</v>
      </c>
      <c r="R21" s="6">
        <f>Table1[[#This Row],[Change]]-Table1[[#This Row],[Column1]]</f>
        <v>0</v>
      </c>
      <c r="S21">
        <v>2500</v>
      </c>
      <c r="T21" s="14">
        <v>74</v>
      </c>
      <c r="U21" s="14">
        <v>374</v>
      </c>
      <c r="V21" s="14">
        <v>18</v>
      </c>
      <c r="W21" s="14">
        <v>18</v>
      </c>
      <c r="X21" s="14">
        <v>22</v>
      </c>
    </row>
    <row r="22" spans="1:24" x14ac:dyDescent="0.25">
      <c r="A22" s="1">
        <v>43424</v>
      </c>
      <c r="B22" s="1" t="str">
        <f>TEXT(Table1[[#This Row],[Month]],"YYYY")</f>
        <v>2018</v>
      </c>
      <c r="C22" s="5">
        <v>25</v>
      </c>
      <c r="D22" s="6">
        <v>-5</v>
      </c>
      <c r="E22" s="6">
        <f t="shared" si="4"/>
        <v>20</v>
      </c>
      <c r="F22" s="7">
        <f>F21+SUM(Table1[[#This Row],[(a)Activity +]:[(a)Activity -]])</f>
        <v>823</v>
      </c>
      <c r="G22" s="5">
        <v>11</v>
      </c>
      <c r="H22" s="6">
        <v>-15</v>
      </c>
      <c r="I22" s="6">
        <f t="shared" si="5"/>
        <v>-4</v>
      </c>
      <c r="J22" s="6">
        <f>J21+SUM(Table1[[#This Row],[(i)Activity +]:[(i)Activity -]])</f>
        <v>964</v>
      </c>
      <c r="K22" s="5">
        <f>SUM(Table1[[#This Row],[(a)Activity +]],Table1[[#This Row],[(i)Activity +]])</f>
        <v>36</v>
      </c>
      <c r="L22" s="6">
        <f>SUM(Table1[[#This Row],[(a)Activity -]],Table1[[#This Row],[(i)Activity -]])</f>
        <v>-20</v>
      </c>
      <c r="M22" s="6">
        <f t="shared" si="0"/>
        <v>1787</v>
      </c>
      <c r="N22" s="7">
        <f>Table1[[#This Row],[Total Registrants]]-M21</f>
        <v>16</v>
      </c>
      <c r="O22" s="6">
        <v>1788</v>
      </c>
      <c r="P22" s="6">
        <f>Table1[[#This Row],[Column3]]-Table1[[#This Row],[Total Registrants]]</f>
        <v>1</v>
      </c>
      <c r="Q22" s="6">
        <f>M21+SUM(Table1[[#This Row],[Total Activity +]:[Total Activity -]])-M21</f>
        <v>16</v>
      </c>
      <c r="R22" s="6">
        <f>Table1[[#This Row],[Change]]-Table1[[#This Row],[Column1]]</f>
        <v>0</v>
      </c>
      <c r="S22">
        <v>2500</v>
      </c>
      <c r="T22" s="14">
        <v>109</v>
      </c>
      <c r="U22" s="14">
        <v>330</v>
      </c>
      <c r="V22" s="14">
        <v>12</v>
      </c>
      <c r="W22" s="14">
        <v>12</v>
      </c>
      <c r="X22" s="14">
        <v>14</v>
      </c>
    </row>
    <row r="23" spans="1:24" x14ac:dyDescent="0.25">
      <c r="A23" s="1">
        <v>43454</v>
      </c>
      <c r="B23" s="1" t="str">
        <f>TEXT(Table1[[#This Row],[Month]],"YYYY")</f>
        <v>2018</v>
      </c>
      <c r="C23" s="5">
        <v>60</v>
      </c>
      <c r="D23" s="6">
        <v>-35</v>
      </c>
      <c r="E23" s="6">
        <f t="shared" si="4"/>
        <v>25</v>
      </c>
      <c r="F23" s="7">
        <f>F22+SUM(Table1[[#This Row],[(a)Activity +]:[(a)Activity -]])</f>
        <v>848</v>
      </c>
      <c r="G23" s="5">
        <v>62</v>
      </c>
      <c r="H23" s="6">
        <v>-26</v>
      </c>
      <c r="I23" s="6">
        <f t="shared" si="5"/>
        <v>36</v>
      </c>
      <c r="J23" s="6">
        <f>J22+SUM(Table1[[#This Row],[(i)Activity +]:[(i)Activity -]])</f>
        <v>1000</v>
      </c>
      <c r="K23" s="5">
        <f>SUM(Table1[[#This Row],[(a)Activity +]],Table1[[#This Row],[(i)Activity +]])</f>
        <v>122</v>
      </c>
      <c r="L23" s="6">
        <f>SUM(Table1[[#This Row],[(a)Activity -]],Table1[[#This Row],[(i)Activity -]])</f>
        <v>-61</v>
      </c>
      <c r="M23" s="6">
        <f t="shared" si="0"/>
        <v>1848</v>
      </c>
      <c r="N23" s="7">
        <f>Table1[[#This Row],[Total Registrants]]-M22</f>
        <v>61</v>
      </c>
      <c r="O23" s="6">
        <v>1849</v>
      </c>
      <c r="P23" s="6">
        <f>Table1[[#This Row],[Column3]]-Table1[[#This Row],[Total Registrants]]</f>
        <v>1</v>
      </c>
      <c r="Q23" s="6">
        <f>M22+SUM(Table1[[#This Row],[Total Activity +]:[Total Activity -]])-M22</f>
        <v>61</v>
      </c>
      <c r="R23" s="6">
        <f>Table1[[#This Row],[Change]]-Table1[[#This Row],[Column1]]</f>
        <v>0</v>
      </c>
      <c r="S23">
        <v>2500</v>
      </c>
      <c r="T23" s="14">
        <v>82</v>
      </c>
      <c r="U23" s="14">
        <v>199</v>
      </c>
      <c r="V23" s="14">
        <v>45</v>
      </c>
      <c r="W23" s="14">
        <v>45</v>
      </c>
      <c r="X23" s="14">
        <v>13</v>
      </c>
    </row>
    <row r="24" spans="1:24" x14ac:dyDescent="0.25">
      <c r="A24" s="1">
        <v>43485</v>
      </c>
      <c r="B24" s="1" t="str">
        <f>TEXT(Table1[[#This Row],[Month]],"YYYY")</f>
        <v>2019</v>
      </c>
      <c r="C24" s="5">
        <v>33</v>
      </c>
      <c r="D24" s="6">
        <v>-21</v>
      </c>
      <c r="E24" s="6">
        <f t="shared" si="4"/>
        <v>12</v>
      </c>
      <c r="F24" s="7">
        <f>F23+SUM(Table1[[#This Row],[(a)Activity +]:[(a)Activity -]])</f>
        <v>860</v>
      </c>
      <c r="G24" s="5">
        <v>30</v>
      </c>
      <c r="H24" s="6">
        <v>-28</v>
      </c>
      <c r="I24" s="6">
        <f t="shared" si="5"/>
        <v>2</v>
      </c>
      <c r="J24" s="6">
        <f>J23+SUM(Table1[[#This Row],[(i)Activity +]:[(i)Activity -]])</f>
        <v>1002</v>
      </c>
      <c r="K24" s="5">
        <f>SUM(Table1[[#This Row],[(a)Activity +]],Table1[[#This Row],[(i)Activity +]])</f>
        <v>63</v>
      </c>
      <c r="L24" s="6">
        <f>SUM(Table1[[#This Row],[(a)Activity -]],Table1[[#This Row],[(i)Activity -]])</f>
        <v>-49</v>
      </c>
      <c r="M24" s="6">
        <f t="shared" si="0"/>
        <v>1862</v>
      </c>
      <c r="N24" s="7">
        <f>Table1[[#This Row],[Total Registrants]]-M23</f>
        <v>14</v>
      </c>
      <c r="O24" s="6">
        <v>1863</v>
      </c>
      <c r="P24" s="6">
        <f>Table1[[#This Row],[Column3]]-Table1[[#This Row],[Total Registrants]]</f>
        <v>1</v>
      </c>
      <c r="Q24" s="6">
        <f>M23+SUM(Table1[[#This Row],[Total Activity +]:[Total Activity -]])-M23</f>
        <v>14</v>
      </c>
      <c r="R24" s="6">
        <f>Table1[[#This Row],[Change]]-Table1[[#This Row],[Column1]]</f>
        <v>0</v>
      </c>
      <c r="S24">
        <v>2500</v>
      </c>
      <c r="T24" s="14">
        <v>185</v>
      </c>
      <c r="U24" s="14">
        <v>246</v>
      </c>
      <c r="V24" s="14">
        <v>15</v>
      </c>
      <c r="W24" s="14">
        <v>15</v>
      </c>
      <c r="X24" s="14">
        <v>10</v>
      </c>
    </row>
    <row r="25" spans="1:24" x14ac:dyDescent="0.25">
      <c r="A25" s="1">
        <v>43516</v>
      </c>
      <c r="B25" s="1" t="str">
        <f>TEXT(Table1[[#This Row],[Month]],"YYYY")</f>
        <v>2019</v>
      </c>
      <c r="C25" s="5">
        <v>10</v>
      </c>
      <c r="D25" s="6">
        <v>-12</v>
      </c>
      <c r="E25" s="6">
        <f t="shared" si="4"/>
        <v>-2</v>
      </c>
      <c r="F25" s="7">
        <f>F24+SUM(Table1[[#This Row],[(a)Activity +]:[(a)Activity -]])</f>
        <v>858</v>
      </c>
      <c r="G25" s="5">
        <v>9</v>
      </c>
      <c r="H25" s="6">
        <v>-11</v>
      </c>
      <c r="I25" s="6">
        <f t="shared" si="5"/>
        <v>-2</v>
      </c>
      <c r="J25" s="6">
        <f>J24+SUM(Table1[[#This Row],[(i)Activity +]:[(i)Activity -]])</f>
        <v>1000</v>
      </c>
      <c r="K25" s="5">
        <f>SUM(Table1[[#This Row],[(a)Activity +]],Table1[[#This Row],[(i)Activity +]])</f>
        <v>19</v>
      </c>
      <c r="L25" s="6">
        <f>SUM(Table1[[#This Row],[(a)Activity -]],Table1[[#This Row],[(i)Activity -]])</f>
        <v>-23</v>
      </c>
      <c r="M25" s="6">
        <f t="shared" si="0"/>
        <v>1858</v>
      </c>
      <c r="N25" s="7">
        <f>Table1[[#This Row],[Total Registrants]]-M24</f>
        <v>-4</v>
      </c>
      <c r="O25" s="6">
        <v>1859</v>
      </c>
      <c r="P25" s="6">
        <f>Table1[[#This Row],[Column3]]-Table1[[#This Row],[Total Registrants]]</f>
        <v>1</v>
      </c>
      <c r="Q25" s="6">
        <f>M24+SUM(Table1[[#This Row],[Total Activity +]:[Total Activity -]])-M24</f>
        <v>-4</v>
      </c>
      <c r="R25" s="6">
        <f>Table1[[#This Row],[Change]]-Table1[[#This Row],[Column1]]</f>
        <v>0</v>
      </c>
      <c r="S25">
        <v>2500</v>
      </c>
      <c r="T25" s="14">
        <v>110</v>
      </c>
      <c r="U25" s="14">
        <v>34</v>
      </c>
      <c r="V25" s="14">
        <v>15</v>
      </c>
      <c r="W25" s="14">
        <v>15</v>
      </c>
      <c r="X25" s="14">
        <v>6</v>
      </c>
    </row>
    <row r="26" spans="1:24" x14ac:dyDescent="0.25">
      <c r="A26" s="1">
        <v>43544</v>
      </c>
      <c r="B26" s="1" t="str">
        <f>TEXT(Table1[[#This Row],[Month]],"YYYY")</f>
        <v>2019</v>
      </c>
      <c r="C26" s="5">
        <v>21</v>
      </c>
      <c r="D26" s="6">
        <v>-13</v>
      </c>
      <c r="E26" s="6">
        <f t="shared" si="4"/>
        <v>8</v>
      </c>
      <c r="F26" s="7">
        <f>F25+SUM(Table1[[#This Row],[(a)Activity +]:[(a)Activity -]])</f>
        <v>866</v>
      </c>
      <c r="G26" s="5">
        <v>28</v>
      </c>
      <c r="H26" s="6">
        <v>-8</v>
      </c>
      <c r="I26" s="6">
        <f t="shared" si="5"/>
        <v>20</v>
      </c>
      <c r="J26" s="6">
        <f>J25+SUM(Table1[[#This Row],[(i)Activity +]:[(i)Activity -]])</f>
        <v>1020</v>
      </c>
      <c r="K26" s="5">
        <f>SUM(Table1[[#This Row],[(a)Activity +]],Table1[[#This Row],[(i)Activity +]])</f>
        <v>49</v>
      </c>
      <c r="L26" s="6">
        <f>SUM(Table1[[#This Row],[(a)Activity -]],Table1[[#This Row],[(i)Activity -]])</f>
        <v>-21</v>
      </c>
      <c r="M26" s="6">
        <f t="shared" si="0"/>
        <v>1886</v>
      </c>
      <c r="N26" s="7">
        <f>Table1[[#This Row],[Total Registrants]]-M25</f>
        <v>28</v>
      </c>
      <c r="O26" s="6">
        <v>1887</v>
      </c>
      <c r="P26" s="6">
        <f>Table1[[#This Row],[Column3]]-Table1[[#This Row],[Total Registrants]]</f>
        <v>1</v>
      </c>
      <c r="Q26" s="6">
        <f>M25+SUM(Table1[[#This Row],[Total Activity +]:[Total Activity -]])-M25</f>
        <v>28</v>
      </c>
      <c r="R26" s="6">
        <f>Table1[[#This Row],[Change]]-Table1[[#This Row],[Column1]]</f>
        <v>0</v>
      </c>
      <c r="S26">
        <v>2500</v>
      </c>
      <c r="T26" s="14">
        <v>201</v>
      </c>
      <c r="U26" s="14">
        <v>153</v>
      </c>
      <c r="V26" s="14">
        <v>27</v>
      </c>
      <c r="W26" s="14">
        <v>27</v>
      </c>
      <c r="X26" s="14">
        <v>9</v>
      </c>
    </row>
    <row r="27" spans="1:24" x14ac:dyDescent="0.25">
      <c r="A27" s="1">
        <v>43575</v>
      </c>
      <c r="B27" s="1" t="str">
        <f>TEXT(Table1[[#This Row],[Month]],"YYYY")</f>
        <v>2019</v>
      </c>
      <c r="C27" s="5">
        <v>20</v>
      </c>
      <c r="D27" s="6">
        <v>-12</v>
      </c>
      <c r="E27" s="6">
        <f t="shared" si="4"/>
        <v>8</v>
      </c>
      <c r="F27" s="7">
        <f>F26+SUM(Table1[[#This Row],[(a)Activity +]:[(a)Activity -]])</f>
        <v>874</v>
      </c>
      <c r="G27" s="5">
        <v>37</v>
      </c>
      <c r="H27" s="6">
        <v>-4</v>
      </c>
      <c r="I27" s="6">
        <f t="shared" si="5"/>
        <v>33</v>
      </c>
      <c r="J27" s="6">
        <f>J26+SUM(Table1[[#This Row],[(i)Activity +]:[(i)Activity -]])</f>
        <v>1053</v>
      </c>
      <c r="K27" s="5">
        <f>SUM(Table1[[#This Row],[(a)Activity +]],Table1[[#This Row],[(i)Activity +]])</f>
        <v>57</v>
      </c>
      <c r="L27" s="6">
        <f>SUM(Table1[[#This Row],[(a)Activity -]],Table1[[#This Row],[(i)Activity -]])</f>
        <v>-16</v>
      </c>
      <c r="M27" s="6">
        <f t="shared" si="0"/>
        <v>1927</v>
      </c>
      <c r="N27" s="7">
        <f>Table1[[#This Row],[Total Registrants]]-M26</f>
        <v>41</v>
      </c>
      <c r="O27" s="6">
        <v>1928</v>
      </c>
      <c r="P27" s="6">
        <f>Table1[[#This Row],[Column3]]-Table1[[#This Row],[Total Registrants]]</f>
        <v>1</v>
      </c>
      <c r="Q27" s="6">
        <f>M26+SUM(Table1[[#This Row],[Total Activity +]:[Total Activity -]])-M26</f>
        <v>41</v>
      </c>
      <c r="R27" s="6">
        <f>Table1[[#This Row],[Change]]-Table1[[#This Row],[Column1]]</f>
        <v>0</v>
      </c>
      <c r="S27">
        <v>2500</v>
      </c>
      <c r="T27" s="14">
        <v>116</v>
      </c>
      <c r="U27" s="14">
        <v>229</v>
      </c>
      <c r="V27" s="14">
        <v>42</v>
      </c>
      <c r="W27" s="14">
        <v>42</v>
      </c>
      <c r="X27" s="14">
        <v>25</v>
      </c>
    </row>
    <row r="28" spans="1:24" x14ac:dyDescent="0.25">
      <c r="A28" s="1">
        <v>43605</v>
      </c>
      <c r="B28" s="1" t="str">
        <f>TEXT(Table1[[#This Row],[Month]],"YYYY")</f>
        <v>2019</v>
      </c>
      <c r="C28" s="5">
        <v>19</v>
      </c>
      <c r="D28" s="6">
        <v>-34</v>
      </c>
      <c r="E28" s="6">
        <f t="shared" si="4"/>
        <v>-15</v>
      </c>
      <c r="F28" s="7">
        <f>F27+SUM(Table1[[#This Row],[(a)Activity +]:[(a)Activity -]])</f>
        <v>859</v>
      </c>
      <c r="G28" s="5">
        <v>33</v>
      </c>
      <c r="H28" s="6">
        <v>-15</v>
      </c>
      <c r="I28" s="6">
        <f t="shared" si="5"/>
        <v>18</v>
      </c>
      <c r="J28" s="6">
        <f>J27+SUM(Table1[[#This Row],[(i)Activity +]:[(i)Activity -]])</f>
        <v>1071</v>
      </c>
      <c r="K28" s="5">
        <f>SUM(Table1[[#This Row],[(a)Activity +]],Table1[[#This Row],[(i)Activity +]])</f>
        <v>52</v>
      </c>
      <c r="L28" s="6">
        <f>SUM(Table1[[#This Row],[(a)Activity -]],Table1[[#This Row],[(i)Activity -]])</f>
        <v>-49</v>
      </c>
      <c r="M28" s="6">
        <f t="shared" si="0"/>
        <v>1930</v>
      </c>
      <c r="N28" s="7">
        <f>Table1[[#This Row],[Total Registrants]]-M27</f>
        <v>3</v>
      </c>
      <c r="O28" s="6">
        <v>1931</v>
      </c>
      <c r="P28" s="6">
        <f>Table1[[#This Row],[Column3]]-Table1[[#This Row],[Total Registrants]]</f>
        <v>1</v>
      </c>
      <c r="Q28" s="6">
        <f>M27+SUM(Table1[[#This Row],[Total Activity +]:[Total Activity -]])-M27</f>
        <v>3</v>
      </c>
      <c r="R28" s="6">
        <f>Table1[[#This Row],[Change]]-Table1[[#This Row],[Column1]]</f>
        <v>0</v>
      </c>
      <c r="S28">
        <v>2500</v>
      </c>
      <c r="T28" s="14">
        <v>131</v>
      </c>
      <c r="U28" s="14">
        <v>352</v>
      </c>
      <c r="V28" s="14">
        <v>21</v>
      </c>
      <c r="W28" s="14">
        <v>21</v>
      </c>
      <c r="X28" s="14">
        <v>12</v>
      </c>
    </row>
    <row r="29" spans="1:24" x14ac:dyDescent="0.25">
      <c r="A29" s="1">
        <v>43636</v>
      </c>
      <c r="B29" s="1" t="str">
        <f>TEXT(Table1[[#This Row],[Month]],"YYYY")</f>
        <v>2019</v>
      </c>
      <c r="C29" s="5">
        <v>28</v>
      </c>
      <c r="D29" s="6">
        <v>-29</v>
      </c>
      <c r="E29" s="6">
        <f t="shared" si="4"/>
        <v>-1</v>
      </c>
      <c r="F29" s="7">
        <f>F28+SUM(Table1[[#This Row],[(a)Activity +]:[(a)Activity -]])</f>
        <v>858</v>
      </c>
      <c r="G29" s="5">
        <v>31</v>
      </c>
      <c r="H29" s="6">
        <v>-17</v>
      </c>
      <c r="I29" s="6">
        <f t="shared" si="5"/>
        <v>14</v>
      </c>
      <c r="J29" s="6">
        <f>J28+SUM(Table1[[#This Row],[(i)Activity +]:[(i)Activity -]])</f>
        <v>1085</v>
      </c>
      <c r="K29" s="5">
        <f>SUM(Table1[[#This Row],[(a)Activity +]],Table1[[#This Row],[(i)Activity +]])</f>
        <v>59</v>
      </c>
      <c r="L29" s="6">
        <f>SUM(Table1[[#This Row],[(a)Activity -]],Table1[[#This Row],[(i)Activity -]])</f>
        <v>-46</v>
      </c>
      <c r="M29" s="6">
        <f t="shared" si="0"/>
        <v>1943</v>
      </c>
      <c r="N29" s="7">
        <f>Table1[[#This Row],[Total Registrants]]-M28</f>
        <v>13</v>
      </c>
      <c r="O29" s="6">
        <v>1944</v>
      </c>
      <c r="P29" s="6">
        <f>Table1[[#This Row],[Column3]]-Table1[[#This Row],[Total Registrants]]</f>
        <v>1</v>
      </c>
      <c r="Q29" s="6">
        <f>M28+SUM(Table1[[#This Row],[Total Activity +]:[Total Activity -]])-M28</f>
        <v>13</v>
      </c>
      <c r="R29" s="6">
        <f>Table1[[#This Row],[Change]]-Table1[[#This Row],[Column1]]</f>
        <v>0</v>
      </c>
      <c r="S29">
        <v>2500</v>
      </c>
      <c r="T29" s="14">
        <v>136</v>
      </c>
      <c r="U29" s="14">
        <v>528</v>
      </c>
      <c r="V29" s="14">
        <v>36</v>
      </c>
      <c r="W29" s="14">
        <v>36</v>
      </c>
      <c r="X29" s="14">
        <v>26</v>
      </c>
    </row>
    <row r="30" spans="1:24" x14ac:dyDescent="0.25">
      <c r="A30" s="1">
        <v>43666</v>
      </c>
      <c r="B30" s="1" t="str">
        <f>TEXT(Table1[[#This Row],[Month]],"YYYY")</f>
        <v>2019</v>
      </c>
      <c r="C30" s="5">
        <v>18</v>
      </c>
      <c r="D30" s="6">
        <v>-18</v>
      </c>
      <c r="E30" s="6">
        <f t="shared" si="4"/>
        <v>0</v>
      </c>
      <c r="F30" s="7">
        <f>F29+SUM(Table1[[#This Row],[(a)Activity +]:[(a)Activity -]])</f>
        <v>858</v>
      </c>
      <c r="G30" s="5">
        <v>18</v>
      </c>
      <c r="H30" s="6">
        <v>-11</v>
      </c>
      <c r="I30" s="6">
        <f t="shared" si="5"/>
        <v>7</v>
      </c>
      <c r="J30" s="6">
        <f>J29+SUM(Table1[[#This Row],[(i)Activity +]:[(i)Activity -]])</f>
        <v>1092</v>
      </c>
      <c r="K30" s="5">
        <f>SUM(Table1[[#This Row],[(a)Activity +]],Table1[[#This Row],[(i)Activity +]])</f>
        <v>36</v>
      </c>
      <c r="L30" s="6">
        <f>SUM(Table1[[#This Row],[(a)Activity -]],Table1[[#This Row],[(i)Activity -]])</f>
        <v>-29</v>
      </c>
      <c r="M30" s="6">
        <f t="shared" si="0"/>
        <v>1950</v>
      </c>
      <c r="N30" s="7">
        <f>Table1[[#This Row],[Total Registrants]]-M29</f>
        <v>7</v>
      </c>
      <c r="O30" s="6">
        <v>1951</v>
      </c>
      <c r="P30" s="6">
        <f>Table1[[#This Row],[Column3]]-Table1[[#This Row],[Total Registrants]]</f>
        <v>1</v>
      </c>
      <c r="Q30" s="6">
        <f>M29+SUM(Table1[[#This Row],[Total Activity +]:[Total Activity -]])-M29</f>
        <v>7</v>
      </c>
      <c r="R30" s="6">
        <f>Table1[[#This Row],[Change]]-Table1[[#This Row],[Column1]]</f>
        <v>0</v>
      </c>
      <c r="S30">
        <v>2500</v>
      </c>
      <c r="T30" s="14">
        <v>102</v>
      </c>
      <c r="U30" s="14">
        <v>249</v>
      </c>
      <c r="V30" s="14">
        <v>19</v>
      </c>
      <c r="W30" s="14">
        <v>19</v>
      </c>
      <c r="X30" s="14">
        <v>8</v>
      </c>
    </row>
    <row r="31" spans="1:24" x14ac:dyDescent="0.25">
      <c r="A31" s="1">
        <v>43697</v>
      </c>
      <c r="B31" s="1" t="str">
        <f>TEXT(Table1[[#This Row],[Month]],"YYYY")</f>
        <v>2019</v>
      </c>
      <c r="C31" s="5">
        <v>31</v>
      </c>
      <c r="D31" s="6">
        <v>-24</v>
      </c>
      <c r="E31" s="6">
        <f t="shared" si="4"/>
        <v>7</v>
      </c>
      <c r="F31" s="7">
        <f>F30+SUM(Table1[[#This Row],[(a)Activity +]:[(a)Activity -]])</f>
        <v>865</v>
      </c>
      <c r="G31" s="5">
        <v>30</v>
      </c>
      <c r="H31" s="6">
        <v>-21</v>
      </c>
      <c r="I31" s="6">
        <f t="shared" si="5"/>
        <v>9</v>
      </c>
      <c r="J31" s="6">
        <f>J30+SUM(Table1[[#This Row],[(i)Activity +]:[(i)Activity -]])</f>
        <v>1101</v>
      </c>
      <c r="K31" s="5">
        <f>SUM(Table1[[#This Row],[(a)Activity +]],Table1[[#This Row],[(i)Activity +]])</f>
        <v>61</v>
      </c>
      <c r="L31" s="6">
        <f>SUM(Table1[[#This Row],[(a)Activity -]],Table1[[#This Row],[(i)Activity -]])</f>
        <v>-45</v>
      </c>
      <c r="M31" s="6">
        <f t="shared" si="0"/>
        <v>1966</v>
      </c>
      <c r="N31" s="7">
        <f>Table1[[#This Row],[Total Registrants]]-M30</f>
        <v>16</v>
      </c>
      <c r="O31" s="6">
        <v>1967</v>
      </c>
      <c r="P31" s="6">
        <f>Table1[[#This Row],[Column3]]-Table1[[#This Row],[Total Registrants]]</f>
        <v>1</v>
      </c>
      <c r="Q31" s="6">
        <f>M30+SUM(Table1[[#This Row],[Total Activity +]:[Total Activity -]])-M30</f>
        <v>16</v>
      </c>
      <c r="R31" s="6">
        <f>Table1[[#This Row],[Change]]-Table1[[#This Row],[Column1]]</f>
        <v>0</v>
      </c>
      <c r="S31">
        <v>2500</v>
      </c>
      <c r="T31" s="14">
        <v>82</v>
      </c>
      <c r="U31" s="14">
        <v>232</v>
      </c>
      <c r="V31" s="14">
        <v>20</v>
      </c>
      <c r="W31" s="14">
        <v>20</v>
      </c>
      <c r="X31" s="14">
        <v>28</v>
      </c>
    </row>
    <row r="32" spans="1:24" x14ac:dyDescent="0.25">
      <c r="A32" s="1">
        <v>43728</v>
      </c>
      <c r="B32" s="1" t="str">
        <f>TEXT(Table1[[#This Row],[Month]],"YYYY")</f>
        <v>2019</v>
      </c>
      <c r="C32" s="5">
        <v>18</v>
      </c>
      <c r="D32" s="6">
        <v>-25</v>
      </c>
      <c r="E32" s="6">
        <f t="shared" si="4"/>
        <v>-7</v>
      </c>
      <c r="F32" s="7">
        <f>F31+SUM(Table1[[#This Row],[(a)Activity +]:[(a)Activity -]])</f>
        <v>858</v>
      </c>
      <c r="G32" s="5">
        <v>6</v>
      </c>
      <c r="H32" s="6">
        <v>-19</v>
      </c>
      <c r="I32" s="6">
        <f t="shared" si="5"/>
        <v>-13</v>
      </c>
      <c r="J32" s="6">
        <f>J31+SUM(Table1[[#This Row],[(i)Activity +]:[(i)Activity -]])</f>
        <v>1088</v>
      </c>
      <c r="K32" s="5">
        <f>SUM(Table1[[#This Row],[(a)Activity +]],Table1[[#This Row],[(i)Activity +]])</f>
        <v>24</v>
      </c>
      <c r="L32" s="6">
        <f>SUM(Table1[[#This Row],[(a)Activity -]],Table1[[#This Row],[(i)Activity -]])</f>
        <v>-44</v>
      </c>
      <c r="M32" s="6">
        <f t="shared" si="0"/>
        <v>1946</v>
      </c>
      <c r="N32" s="7">
        <f>Table1[[#This Row],[Total Registrants]]-M31</f>
        <v>-20</v>
      </c>
      <c r="O32" s="6">
        <v>1947</v>
      </c>
      <c r="P32" s="6">
        <f>Table1[[#This Row],[Column3]]-Table1[[#This Row],[Total Registrants]]</f>
        <v>1</v>
      </c>
      <c r="Q32" s="6">
        <f>M31+SUM(Table1[[#This Row],[Total Activity +]:[Total Activity -]])-M31</f>
        <v>-20</v>
      </c>
      <c r="R32" s="6">
        <f>Table1[[#This Row],[Change]]-Table1[[#This Row],[Column1]]</f>
        <v>0</v>
      </c>
      <c r="S32">
        <v>2500</v>
      </c>
      <c r="T32" s="14">
        <v>81</v>
      </c>
      <c r="U32" s="14">
        <v>129</v>
      </c>
      <c r="V32" s="14">
        <v>16</v>
      </c>
      <c r="W32" s="14">
        <v>16</v>
      </c>
      <c r="X32" s="14">
        <v>44</v>
      </c>
    </row>
    <row r="33" spans="1:24" x14ac:dyDescent="0.25">
      <c r="A33" s="1">
        <v>43758</v>
      </c>
      <c r="B33" s="1" t="str">
        <f>TEXT(Table1[[#This Row],[Month]],"YYYY")</f>
        <v>2019</v>
      </c>
      <c r="C33" s="5">
        <v>42</v>
      </c>
      <c r="D33" s="6">
        <v>-16</v>
      </c>
      <c r="E33" s="6">
        <f t="shared" si="4"/>
        <v>26</v>
      </c>
      <c r="F33" s="7">
        <f>F32+SUM(Table1[[#This Row],[(a)Activity +]:[(a)Activity -]])</f>
        <v>884</v>
      </c>
      <c r="G33" s="5">
        <v>31</v>
      </c>
      <c r="H33" s="6">
        <v>-16</v>
      </c>
      <c r="I33" s="6">
        <f t="shared" si="5"/>
        <v>15</v>
      </c>
      <c r="J33" s="6">
        <f>J32+SUM(Table1[[#This Row],[(i)Activity +]:[(i)Activity -]])</f>
        <v>1103</v>
      </c>
      <c r="K33" s="5">
        <f>SUM(Table1[[#This Row],[(a)Activity +]],Table1[[#This Row],[(i)Activity +]])</f>
        <v>73</v>
      </c>
      <c r="L33" s="6">
        <f>SUM(Table1[[#This Row],[(a)Activity -]],Table1[[#This Row],[(i)Activity -]])</f>
        <v>-32</v>
      </c>
      <c r="M33" s="6">
        <f t="shared" si="0"/>
        <v>1987</v>
      </c>
      <c r="N33" s="7">
        <f>Table1[[#This Row],[Total Registrants]]-M32</f>
        <v>41</v>
      </c>
      <c r="O33" s="6">
        <v>1988</v>
      </c>
      <c r="P33" s="6">
        <f>Table1[[#This Row],[Column3]]-Table1[[#This Row],[Total Registrants]]</f>
        <v>1</v>
      </c>
      <c r="Q33" s="6">
        <f>M32+SUM(Table1[[#This Row],[Total Activity +]:[Total Activity -]])-M32</f>
        <v>41</v>
      </c>
      <c r="R33" s="6">
        <f>Table1[[#This Row],[Change]]-Table1[[#This Row],[Column1]]</f>
        <v>0</v>
      </c>
      <c r="S33">
        <v>2500</v>
      </c>
      <c r="T33" s="14">
        <v>212</v>
      </c>
      <c r="U33" s="14">
        <v>141</v>
      </c>
      <c r="V33" s="14">
        <v>22</v>
      </c>
      <c r="W33" s="14">
        <v>22</v>
      </c>
      <c r="X33" s="14">
        <v>15</v>
      </c>
    </row>
    <row r="34" spans="1:24" x14ac:dyDescent="0.25">
      <c r="A34" s="1">
        <v>43789</v>
      </c>
      <c r="B34" s="1" t="str">
        <f>TEXT(Table1[[#This Row],[Month]],"YYYY")</f>
        <v>2019</v>
      </c>
      <c r="C34" s="5">
        <v>32</v>
      </c>
      <c r="D34" s="6">
        <v>-16</v>
      </c>
      <c r="E34" s="6">
        <f t="shared" si="4"/>
        <v>16</v>
      </c>
      <c r="F34" s="7">
        <f>F33+SUM(Table1[[#This Row],[(a)Activity +]:[(a)Activity -]])</f>
        <v>900</v>
      </c>
      <c r="G34" s="5">
        <v>16</v>
      </c>
      <c r="H34" s="6">
        <v>-10</v>
      </c>
      <c r="I34" s="6">
        <f t="shared" si="5"/>
        <v>6</v>
      </c>
      <c r="J34" s="6">
        <f>J33+SUM(Table1[[#This Row],[(i)Activity +]:[(i)Activity -]])</f>
        <v>1109</v>
      </c>
      <c r="K34" s="5">
        <f>SUM(Table1[[#This Row],[(a)Activity +]],Table1[[#This Row],[(i)Activity +]])</f>
        <v>48</v>
      </c>
      <c r="L34" s="6">
        <f>SUM(Table1[[#This Row],[(a)Activity -]],Table1[[#This Row],[(i)Activity -]])</f>
        <v>-26</v>
      </c>
      <c r="M34" s="6">
        <f t="shared" si="0"/>
        <v>2009</v>
      </c>
      <c r="N34" s="7">
        <f>Table1[[#This Row],[Total Registrants]]-M33</f>
        <v>22</v>
      </c>
      <c r="O34" s="6">
        <v>2010</v>
      </c>
      <c r="P34" s="6">
        <f>Table1[[#This Row],[Column3]]-Table1[[#This Row],[Total Registrants]]</f>
        <v>1</v>
      </c>
      <c r="Q34" s="6">
        <f>M33+SUM(Table1[[#This Row],[Total Activity +]:[Total Activity -]])-M33</f>
        <v>22</v>
      </c>
      <c r="R34" s="6">
        <f>Table1[[#This Row],[Change]]-Table1[[#This Row],[Column1]]</f>
        <v>0</v>
      </c>
      <c r="S34">
        <v>2500</v>
      </c>
      <c r="T34" s="14">
        <v>99</v>
      </c>
      <c r="U34" s="14">
        <v>286</v>
      </c>
      <c r="V34" s="14">
        <v>16</v>
      </c>
      <c r="W34" s="14">
        <v>16</v>
      </c>
      <c r="X34" s="14">
        <v>11</v>
      </c>
    </row>
    <row r="35" spans="1:24" x14ac:dyDescent="0.25">
      <c r="A35" s="1">
        <v>43819</v>
      </c>
      <c r="B35" s="1" t="str">
        <f>TEXT(Table1[[#This Row],[Month]],"YYYY")</f>
        <v>2019</v>
      </c>
      <c r="C35" s="5">
        <v>10</v>
      </c>
      <c r="D35" s="6">
        <v>-9</v>
      </c>
      <c r="E35" s="6">
        <f t="shared" si="4"/>
        <v>1</v>
      </c>
      <c r="F35" s="7">
        <f>F34+SUM(Table1[[#This Row],[(a)Activity +]:[(a)Activity -]])</f>
        <v>901</v>
      </c>
      <c r="G35" s="5">
        <v>8</v>
      </c>
      <c r="H35" s="6">
        <v>-11</v>
      </c>
      <c r="I35" s="6">
        <f t="shared" si="5"/>
        <v>-3</v>
      </c>
      <c r="J35" s="6">
        <f>J34+SUM(Table1[[#This Row],[(i)Activity +]:[(i)Activity -]])</f>
        <v>1106</v>
      </c>
      <c r="K35" s="5">
        <f>SUM(Table1[[#This Row],[(a)Activity +]],Table1[[#This Row],[(i)Activity +]])</f>
        <v>18</v>
      </c>
      <c r="L35" s="6">
        <f>SUM(Table1[[#This Row],[(a)Activity -]],Table1[[#This Row],[(i)Activity -]])</f>
        <v>-20</v>
      </c>
      <c r="M35" s="6">
        <f t="shared" si="0"/>
        <v>2007</v>
      </c>
      <c r="N35" s="7">
        <f>Table1[[#This Row],[Total Registrants]]-M34</f>
        <v>-2</v>
      </c>
      <c r="O35" s="6">
        <v>2008</v>
      </c>
      <c r="P35" s="6">
        <f>Table1[[#This Row],[Column3]]-Table1[[#This Row],[Total Registrants]]</f>
        <v>1</v>
      </c>
      <c r="Q35" s="6">
        <f>M34+SUM(Table1[[#This Row],[Total Activity +]:[Total Activity -]])-M34</f>
        <v>-2</v>
      </c>
      <c r="R35" s="6">
        <f>Table1[[#This Row],[Change]]-Table1[[#This Row],[Column1]]</f>
        <v>0</v>
      </c>
      <c r="S35">
        <v>2500</v>
      </c>
    </row>
    <row r="36" spans="1:24" x14ac:dyDescent="0.25">
      <c r="A36" s="1">
        <v>43850</v>
      </c>
      <c r="B36" s="1" t="str">
        <f>TEXT(Table1[[#This Row],[Month]],"YYYY")</f>
        <v>2020</v>
      </c>
      <c r="C36" s="5">
        <v>36</v>
      </c>
      <c r="D36" s="6">
        <v>-19</v>
      </c>
      <c r="E36" s="6">
        <f t="shared" si="4"/>
        <v>17</v>
      </c>
      <c r="F36" s="7">
        <f>F35+SUM(Table1[[#This Row],[(a)Activity +]:[(a)Activity -]])</f>
        <v>918</v>
      </c>
      <c r="G36" s="5">
        <v>35</v>
      </c>
      <c r="H36" s="6">
        <v>-20</v>
      </c>
      <c r="I36" s="6">
        <f t="shared" si="5"/>
        <v>15</v>
      </c>
      <c r="J36" s="6">
        <f>J35+SUM(Table1[[#This Row],[(i)Activity +]:[(i)Activity -]])</f>
        <v>1121</v>
      </c>
      <c r="K36" s="5">
        <f>SUM(Table1[[#This Row],[(a)Activity +]],Table1[[#This Row],[(i)Activity +]])</f>
        <v>71</v>
      </c>
      <c r="L36" s="6">
        <f>SUM(Table1[[#This Row],[(a)Activity -]],Table1[[#This Row],[(i)Activity -]])</f>
        <v>-39</v>
      </c>
      <c r="M36" s="6">
        <f t="shared" si="0"/>
        <v>2039</v>
      </c>
      <c r="N36" s="7">
        <f>Table1[[#This Row],[Total Registrants]]-M35</f>
        <v>32</v>
      </c>
      <c r="O36" s="6">
        <v>2040</v>
      </c>
      <c r="P36" s="6">
        <f>Table1[[#This Row],[Column3]]-Table1[[#This Row],[Total Registrants]]</f>
        <v>1</v>
      </c>
      <c r="Q36" s="6">
        <f>M35+SUM(Table1[[#This Row],[Total Activity +]:[Total Activity -]])-M35</f>
        <v>32</v>
      </c>
      <c r="R36" s="6">
        <f>Table1[[#This Row],[Change]]-Table1[[#This Row],[Column1]]</f>
        <v>0</v>
      </c>
      <c r="S36">
        <v>2500</v>
      </c>
    </row>
    <row r="37" spans="1:24" x14ac:dyDescent="0.25">
      <c r="A37" s="1">
        <v>43881</v>
      </c>
      <c r="B37" s="1" t="str">
        <f>TEXT(Table1[[#This Row],[Month]],"YYYY")</f>
        <v>2020</v>
      </c>
      <c r="C37" s="5">
        <v>29</v>
      </c>
      <c r="D37" s="6">
        <v>-11</v>
      </c>
      <c r="E37" s="6">
        <f t="shared" si="4"/>
        <v>18</v>
      </c>
      <c r="F37" s="7">
        <f>F36+SUM(Table1[[#This Row],[(a)Activity +]:[(a)Activity -]])</f>
        <v>936</v>
      </c>
      <c r="G37" s="5">
        <v>30</v>
      </c>
      <c r="H37" s="6">
        <v>-13</v>
      </c>
      <c r="I37" s="6">
        <f t="shared" si="5"/>
        <v>17</v>
      </c>
      <c r="J37" s="6">
        <f>J36+SUM(Table1[[#This Row],[(i)Activity +]:[(i)Activity -]])</f>
        <v>1138</v>
      </c>
      <c r="K37" s="5">
        <f>SUM(Table1[[#This Row],[(a)Activity +]],Table1[[#This Row],[(i)Activity +]])</f>
        <v>59</v>
      </c>
      <c r="L37" s="6">
        <f>SUM(Table1[[#This Row],[(a)Activity -]],Table1[[#This Row],[(i)Activity -]])</f>
        <v>-24</v>
      </c>
      <c r="M37" s="6">
        <f t="shared" si="0"/>
        <v>2074</v>
      </c>
      <c r="N37" s="7">
        <f>Table1[[#This Row],[Total Registrants]]-M36</f>
        <v>35</v>
      </c>
      <c r="O37" s="6">
        <v>2075</v>
      </c>
      <c r="P37" s="6">
        <f>Table1[[#This Row],[Column3]]-Table1[[#This Row],[Total Registrants]]</f>
        <v>1</v>
      </c>
      <c r="Q37" s="6">
        <f>M36+SUM(Table1[[#This Row],[Total Activity +]:[Total Activity -]])-M36</f>
        <v>35</v>
      </c>
      <c r="R37" s="6">
        <f>Table1[[#This Row],[Change]]-Table1[[#This Row],[Column1]]</f>
        <v>0</v>
      </c>
      <c r="S37">
        <v>2500</v>
      </c>
    </row>
    <row r="38" spans="1:24" x14ac:dyDescent="0.25">
      <c r="A38" s="1">
        <v>43910</v>
      </c>
      <c r="B38" s="1" t="str">
        <f>TEXT(Table1[[#This Row],[Month]],"YYYY")</f>
        <v>2020</v>
      </c>
      <c r="C38" s="5">
        <v>20</v>
      </c>
      <c r="D38" s="6">
        <v>-17</v>
      </c>
      <c r="E38" s="6">
        <f t="shared" si="4"/>
        <v>3</v>
      </c>
      <c r="F38" s="7">
        <f>F37+SUM(Table1[[#This Row],[(a)Activity +]:[(a)Activity -]])</f>
        <v>939</v>
      </c>
      <c r="G38" s="5">
        <v>18</v>
      </c>
      <c r="H38" s="6">
        <v>-19</v>
      </c>
      <c r="I38" s="6">
        <f t="shared" si="5"/>
        <v>-1</v>
      </c>
      <c r="J38" s="6">
        <f>J37+SUM(Table1[[#This Row],[(i)Activity +]:[(i)Activity -]])</f>
        <v>1137</v>
      </c>
      <c r="K38" s="5">
        <f>SUM(Table1[[#This Row],[(a)Activity +]],Table1[[#This Row],[(i)Activity +]])</f>
        <v>38</v>
      </c>
      <c r="L38" s="6">
        <f>SUM(Table1[[#This Row],[(a)Activity -]],Table1[[#This Row],[(i)Activity -]])</f>
        <v>-36</v>
      </c>
      <c r="M38" s="6">
        <f t="shared" si="0"/>
        <v>2076</v>
      </c>
      <c r="N38" s="7">
        <f>Table1[[#This Row],[Total Registrants]]-M37</f>
        <v>2</v>
      </c>
      <c r="O38" s="6">
        <v>2077</v>
      </c>
      <c r="P38" s="6">
        <f>Table1[[#This Row],[Column3]]-Table1[[#This Row],[Total Registrants]]</f>
        <v>1</v>
      </c>
      <c r="Q38" s="6">
        <f>M37+SUM(Table1[[#This Row],[Total Activity +]:[Total Activity -]])-M37</f>
        <v>2</v>
      </c>
      <c r="R38" s="6">
        <f>Table1[[#This Row],[Change]]-Table1[[#This Row],[Column1]]</f>
        <v>0</v>
      </c>
      <c r="S38">
        <v>2500</v>
      </c>
    </row>
    <row r="39" spans="1:24" x14ac:dyDescent="0.25">
      <c r="A39" s="1">
        <v>43941</v>
      </c>
      <c r="B39" s="1" t="str">
        <f>TEXT(Table1[[#This Row],[Month]],"YYYY")</f>
        <v>2020</v>
      </c>
      <c r="C39" s="5">
        <v>10</v>
      </c>
      <c r="D39" s="6">
        <v>-34</v>
      </c>
      <c r="E39" s="6">
        <f t="shared" si="4"/>
        <v>-24</v>
      </c>
      <c r="F39" s="7">
        <f>F38+SUM(Table1[[#This Row],[(a)Activity +]:[(a)Activity -]])</f>
        <v>915</v>
      </c>
      <c r="G39" s="5">
        <v>13</v>
      </c>
      <c r="H39" s="6">
        <v>-34</v>
      </c>
      <c r="I39" s="6">
        <f t="shared" si="5"/>
        <v>-21</v>
      </c>
      <c r="J39" s="6">
        <f>J38+SUM(Table1[[#This Row],[(i)Activity +]:[(i)Activity -]])</f>
        <v>1116</v>
      </c>
      <c r="K39" s="5">
        <f>SUM(Table1[[#This Row],[(a)Activity +]],Table1[[#This Row],[(i)Activity +]])</f>
        <v>23</v>
      </c>
      <c r="L39" s="6">
        <f>SUM(Table1[[#This Row],[(a)Activity -]],Table1[[#This Row],[(i)Activity -]])</f>
        <v>-68</v>
      </c>
      <c r="M39" s="6">
        <f t="shared" si="0"/>
        <v>2031</v>
      </c>
      <c r="N39" s="7">
        <f>Table1[[#This Row],[Total Registrants]]-M38</f>
        <v>-45</v>
      </c>
      <c r="O39" s="6">
        <v>2032</v>
      </c>
      <c r="P39" s="6">
        <f>Table1[[#This Row],[Column3]]-Table1[[#This Row],[Total Registrants]]</f>
        <v>1</v>
      </c>
      <c r="Q39" s="6">
        <f>M38+SUM(Table1[[#This Row],[Total Activity +]:[Total Activity -]])-M38</f>
        <v>-45</v>
      </c>
      <c r="R39" s="6">
        <f>Table1[[#This Row],[Change]]-Table1[[#This Row],[Column1]]</f>
        <v>0</v>
      </c>
      <c r="S39">
        <v>2500</v>
      </c>
    </row>
    <row r="40" spans="1:24" x14ac:dyDescent="0.25">
      <c r="A40" s="1">
        <v>43971</v>
      </c>
      <c r="B40" s="1" t="str">
        <f>TEXT(Table1[[#This Row],[Month]],"YYYY")</f>
        <v>2020</v>
      </c>
      <c r="C40" s="5">
        <v>7</v>
      </c>
      <c r="D40" s="6">
        <v>-20</v>
      </c>
      <c r="E40" s="6">
        <f t="shared" si="4"/>
        <v>-13</v>
      </c>
      <c r="F40" s="7">
        <f>F39+SUM(Table1[[#This Row],[(a)Activity +]:[(a)Activity -]])</f>
        <v>902</v>
      </c>
      <c r="G40" s="5">
        <v>4</v>
      </c>
      <c r="H40" s="6">
        <v>-24</v>
      </c>
      <c r="I40" s="6">
        <f t="shared" si="5"/>
        <v>-20</v>
      </c>
      <c r="J40" s="6">
        <f>J39+SUM(Table1[[#This Row],[(i)Activity +]:[(i)Activity -]])</f>
        <v>1096</v>
      </c>
      <c r="K40" s="5">
        <f>SUM(Table1[[#This Row],[(a)Activity +]],Table1[[#This Row],[(i)Activity +]])</f>
        <v>11</v>
      </c>
      <c r="L40" s="6">
        <f>SUM(Table1[[#This Row],[(a)Activity -]],Table1[[#This Row],[(i)Activity -]])</f>
        <v>-44</v>
      </c>
      <c r="M40" s="6">
        <f t="shared" si="0"/>
        <v>1998</v>
      </c>
      <c r="N40" s="7">
        <f>Table1[[#This Row],[Total Registrants]]-M39</f>
        <v>-33</v>
      </c>
      <c r="O40" s="6">
        <v>1999</v>
      </c>
      <c r="P40" s="6">
        <f>Table1[[#This Row],[Column3]]-Table1[[#This Row],[Total Registrants]]</f>
        <v>1</v>
      </c>
      <c r="Q40" s="6">
        <f>M39+SUM(Table1[[#This Row],[Total Activity +]:[Total Activity -]])-M39</f>
        <v>-33</v>
      </c>
      <c r="R40" s="6">
        <f>Table1[[#This Row],[Change]]-Table1[[#This Row],[Column1]]</f>
        <v>0</v>
      </c>
      <c r="S40">
        <v>2500</v>
      </c>
    </row>
    <row r="41" spans="1:24" x14ac:dyDescent="0.25">
      <c r="A41" s="1">
        <v>44002</v>
      </c>
      <c r="B41" s="1" t="str">
        <f>TEXT(Table1[[#This Row],[Month]],"YYYY")</f>
        <v>2020</v>
      </c>
      <c r="C41" s="5">
        <v>11</v>
      </c>
      <c r="D41" s="6">
        <v>-13</v>
      </c>
      <c r="E41" s="6">
        <f t="shared" si="4"/>
        <v>-2</v>
      </c>
      <c r="F41" s="7">
        <f>F40+SUM(Table1[[#This Row],[(a)Activity +]:[(a)Activity -]])</f>
        <v>900</v>
      </c>
      <c r="G41" s="5">
        <v>36</v>
      </c>
      <c r="H41" s="6">
        <v>-5</v>
      </c>
      <c r="I41" s="6">
        <f t="shared" si="5"/>
        <v>31</v>
      </c>
      <c r="J41" s="6">
        <f>J40+SUM(Table1[[#This Row],[(i)Activity +]:[(i)Activity -]])</f>
        <v>1127</v>
      </c>
      <c r="K41" s="5">
        <f>SUM(Table1[[#This Row],[(a)Activity +]],Table1[[#This Row],[(i)Activity +]])</f>
        <v>47</v>
      </c>
      <c r="L41" s="6">
        <f>SUM(Table1[[#This Row],[(a)Activity -]],Table1[[#This Row],[(i)Activity -]])</f>
        <v>-18</v>
      </c>
      <c r="M41" s="6">
        <f t="shared" si="0"/>
        <v>2027</v>
      </c>
      <c r="N41" s="7">
        <f>Table1[[#This Row],[Total Registrants]]-M40</f>
        <v>29</v>
      </c>
      <c r="O41" s="6">
        <v>2028</v>
      </c>
      <c r="P41" s="6">
        <f>Table1[[#This Row],[Column3]]-Table1[[#This Row],[Total Registrants]]</f>
        <v>1</v>
      </c>
      <c r="Q41" s="6">
        <f>M40+SUM(Table1[[#This Row],[Total Activity +]:[Total Activity -]])-M40</f>
        <v>29</v>
      </c>
      <c r="R41" s="6">
        <f>Table1[[#This Row],[Change]]-Table1[[#This Row],[Column1]]</f>
        <v>0</v>
      </c>
      <c r="S41">
        <v>2500</v>
      </c>
    </row>
    <row r="42" spans="1:24" x14ac:dyDescent="0.25">
      <c r="A42" s="1">
        <v>44032</v>
      </c>
      <c r="B42" s="1" t="str">
        <f>TEXT(Table1[[#This Row],[Month]],"YYYY")</f>
        <v>2020</v>
      </c>
      <c r="C42" s="5">
        <v>2</v>
      </c>
      <c r="D42" s="6">
        <v>-11</v>
      </c>
      <c r="E42" s="6">
        <f t="shared" si="4"/>
        <v>-9</v>
      </c>
      <c r="F42" s="7">
        <f>F41+SUM(Table1[[#This Row],[(a)Activity +]:[(a)Activity -]])</f>
        <v>891</v>
      </c>
      <c r="G42" s="5">
        <v>21</v>
      </c>
      <c r="H42" s="6">
        <v>-22</v>
      </c>
      <c r="I42" s="6">
        <f t="shared" si="5"/>
        <v>-1</v>
      </c>
      <c r="J42" s="6">
        <f>J41+SUM(Table1[[#This Row],[(i)Activity +]:[(i)Activity -]])</f>
        <v>1126</v>
      </c>
      <c r="K42" s="5">
        <f>SUM(Table1[[#This Row],[(a)Activity +]],Table1[[#This Row],[(i)Activity +]])</f>
        <v>23</v>
      </c>
      <c r="L42" s="6">
        <f>SUM(Table1[[#This Row],[(a)Activity -]],Table1[[#This Row],[(i)Activity -]])</f>
        <v>-33</v>
      </c>
      <c r="M42" s="6">
        <f t="shared" si="0"/>
        <v>2017</v>
      </c>
      <c r="N42" s="7">
        <f>Table1[[#This Row],[Total Registrants]]-M41</f>
        <v>-10</v>
      </c>
      <c r="O42" s="6">
        <v>2018</v>
      </c>
      <c r="P42" s="6">
        <f>Table1[[#This Row],[Column3]]-Table1[[#This Row],[Total Registrants]]</f>
        <v>1</v>
      </c>
      <c r="Q42" s="6">
        <f>M41+SUM(Table1[[#This Row],[Total Activity +]:[Total Activity -]])-M41</f>
        <v>-10</v>
      </c>
      <c r="R42" s="6">
        <f>Table1[[#This Row],[Change]]-Table1[[#This Row],[Column1]]</f>
        <v>0</v>
      </c>
      <c r="S42">
        <v>2500</v>
      </c>
    </row>
    <row r="43" spans="1:24" x14ac:dyDescent="0.25">
      <c r="A43" s="1">
        <v>44063</v>
      </c>
      <c r="B43" s="1" t="str">
        <f>TEXT(Table1[[#This Row],[Month]],"YYYY")</f>
        <v>2020</v>
      </c>
      <c r="C43" s="5">
        <v>18</v>
      </c>
      <c r="D43" s="6">
        <v>-7</v>
      </c>
      <c r="E43" s="6">
        <f t="shared" si="4"/>
        <v>11</v>
      </c>
      <c r="F43" s="7">
        <f>F42+SUM(Table1[[#This Row],[(a)Activity +]:[(a)Activity -]])</f>
        <v>902</v>
      </c>
      <c r="G43" s="5">
        <v>10</v>
      </c>
      <c r="H43" s="6">
        <v>-17</v>
      </c>
      <c r="I43" s="6">
        <f t="shared" si="5"/>
        <v>-7</v>
      </c>
      <c r="J43" s="6">
        <f>J42+SUM(Table1[[#This Row],[(i)Activity +]:[(i)Activity -]])</f>
        <v>1119</v>
      </c>
      <c r="K43" s="5">
        <f>SUM(Table1[[#This Row],[(a)Activity +]],Table1[[#This Row],[(i)Activity +]])</f>
        <v>28</v>
      </c>
      <c r="L43" s="6">
        <f>SUM(Table1[[#This Row],[(a)Activity -]],Table1[[#This Row],[(i)Activity -]])</f>
        <v>-24</v>
      </c>
      <c r="M43" s="6">
        <f t="shared" si="0"/>
        <v>2021</v>
      </c>
      <c r="N43" s="7">
        <f>Table1[[#This Row],[Total Registrants]]-M42</f>
        <v>4</v>
      </c>
      <c r="O43" s="6">
        <v>2022</v>
      </c>
      <c r="P43" s="6">
        <f>Table1[[#This Row],[Column3]]-Table1[[#This Row],[Total Registrants]]</f>
        <v>1</v>
      </c>
      <c r="Q43" s="6">
        <f>M42+SUM(Table1[[#This Row],[Total Activity +]:[Total Activity -]])-M42</f>
        <v>4</v>
      </c>
      <c r="R43" s="6">
        <f>Table1[[#This Row],[Change]]-Table1[[#This Row],[Column1]]</f>
        <v>0</v>
      </c>
      <c r="S43">
        <v>2500</v>
      </c>
    </row>
    <row r="44" spans="1:24" x14ac:dyDescent="0.25">
      <c r="A44" s="1">
        <v>44094</v>
      </c>
      <c r="B44" s="1" t="str">
        <f>TEXT(Table1[[#This Row],[Month]],"YYYY")</f>
        <v>2020</v>
      </c>
      <c r="C44" s="5">
        <v>16</v>
      </c>
      <c r="D44" s="6">
        <v>-23</v>
      </c>
      <c r="E44" s="6">
        <f>SUM(C44+D44)</f>
        <v>-7</v>
      </c>
      <c r="F44" s="7">
        <f>F43+SUM(Table1[[#This Row],[(a)Activity +]:[(a)Activity -]])</f>
        <v>895</v>
      </c>
      <c r="G44" s="5">
        <v>34</v>
      </c>
      <c r="H44" s="6">
        <v>-27</v>
      </c>
      <c r="I44" s="6">
        <f>SUM(G44+H44)</f>
        <v>7</v>
      </c>
      <c r="J44" s="6">
        <f>J43+SUM(Table1[[#This Row],[(i)Activity +]:[(i)Activity -]])</f>
        <v>1126</v>
      </c>
      <c r="K44" s="5">
        <f>SUM(Table1[[#This Row],[(a)Activity +]],Table1[[#This Row],[(i)Activity +]])</f>
        <v>50</v>
      </c>
      <c r="L44" s="6">
        <f>SUM(Table1[[#This Row],[(a)Activity -]],Table1[[#This Row],[(i)Activity -]])</f>
        <v>-50</v>
      </c>
      <c r="M44" s="6">
        <f t="shared" si="0"/>
        <v>2021</v>
      </c>
      <c r="N44" s="7">
        <f>Table1[[#This Row],[Total Registrants]]-M43</f>
        <v>0</v>
      </c>
      <c r="O44" s="6">
        <v>2022</v>
      </c>
      <c r="P44" s="6">
        <f>Table1[[#This Row],[Column3]]-Table1[[#This Row],[Total Registrants]]</f>
        <v>1</v>
      </c>
      <c r="Q44" s="6">
        <f>M43+SUM(Table1[[#This Row],[Total Activity +]:[Total Activity -]])-M43</f>
        <v>0</v>
      </c>
      <c r="R44" s="6">
        <f>Table1[[#This Row],[Change]]-Table1[[#This Row],[Column1]]</f>
        <v>0</v>
      </c>
      <c r="S44">
        <v>2500</v>
      </c>
    </row>
    <row r="45" spans="1:24" x14ac:dyDescent="0.25">
      <c r="A45" s="1">
        <v>44124</v>
      </c>
      <c r="B45" s="1" t="str">
        <f>TEXT(Table1[[#This Row],[Month]],"YYYY")</f>
        <v>2020</v>
      </c>
      <c r="C45" s="5">
        <v>34</v>
      </c>
      <c r="D45" s="6">
        <v>-26</v>
      </c>
      <c r="E45" s="6">
        <f t="shared" ref="E45:E49" si="6">SUM(C45+D45)</f>
        <v>8</v>
      </c>
      <c r="F45" s="7">
        <f>F44+SUM(Table1[[#This Row],[(a)Activity +]:[(a)Activity -]])</f>
        <v>903</v>
      </c>
      <c r="G45" s="5">
        <v>47</v>
      </c>
      <c r="H45" s="6">
        <v>-26</v>
      </c>
      <c r="I45" s="6">
        <f t="shared" ref="I45:I49" si="7">SUM(G45+H45)</f>
        <v>21</v>
      </c>
      <c r="J45" s="6">
        <f>J44+SUM(Table1[[#This Row],[(i)Activity +]:[(i)Activity -]])</f>
        <v>1147</v>
      </c>
      <c r="K45" s="5">
        <f>SUM(Table1[[#This Row],[(a)Activity +]],Table1[[#This Row],[(i)Activity +]])</f>
        <v>81</v>
      </c>
      <c r="L45" s="6">
        <f>SUM(Table1[[#This Row],[(a)Activity -]],Table1[[#This Row],[(i)Activity -]])</f>
        <v>-52</v>
      </c>
      <c r="M45" s="6">
        <f t="shared" si="0"/>
        <v>2050</v>
      </c>
      <c r="N45" s="7">
        <f>Table1[[#This Row],[Total Registrants]]-M44</f>
        <v>29</v>
      </c>
      <c r="O45" s="6">
        <v>2051</v>
      </c>
      <c r="P45" s="6">
        <f>Table1[[#This Row],[Column3]]-Table1[[#This Row],[Total Registrants]]</f>
        <v>1</v>
      </c>
      <c r="Q45" s="6">
        <f>M44+SUM(Table1[[#This Row],[Total Activity +]:[Total Activity -]])-M44</f>
        <v>29</v>
      </c>
      <c r="R45" s="6">
        <f>Table1[[#This Row],[Change]]-Table1[[#This Row],[Column1]]</f>
        <v>0</v>
      </c>
      <c r="S45">
        <v>2500</v>
      </c>
    </row>
    <row r="46" spans="1:24" x14ac:dyDescent="0.25">
      <c r="A46" s="1">
        <v>44155</v>
      </c>
      <c r="B46" s="1" t="str">
        <f>TEXT(Table1[[#This Row],[Month]],"YYYY")</f>
        <v>2020</v>
      </c>
      <c r="C46" s="5">
        <v>16</v>
      </c>
      <c r="D46" s="6">
        <v>-15</v>
      </c>
      <c r="E46" s="6">
        <f t="shared" si="6"/>
        <v>1</v>
      </c>
      <c r="F46" s="7">
        <f>F45+SUM(Table1[[#This Row],[(a)Activity +]:[(a)Activity -]])</f>
        <v>904</v>
      </c>
      <c r="G46" s="5">
        <v>24</v>
      </c>
      <c r="H46" s="6">
        <v>-12</v>
      </c>
      <c r="I46" s="6">
        <f t="shared" si="7"/>
        <v>12</v>
      </c>
      <c r="J46" s="6">
        <f>J45+SUM(Table1[[#This Row],[(i)Activity +]:[(i)Activity -]])</f>
        <v>1159</v>
      </c>
      <c r="K46" s="5">
        <f>SUM(Table1[[#This Row],[(a)Activity +]],Table1[[#This Row],[(i)Activity +]])</f>
        <v>40</v>
      </c>
      <c r="L46" s="6">
        <f>SUM(Table1[[#This Row],[(a)Activity -]],Table1[[#This Row],[(i)Activity -]])</f>
        <v>-27</v>
      </c>
      <c r="M46" s="6">
        <f t="shared" si="0"/>
        <v>2063</v>
      </c>
      <c r="N46" s="7">
        <f>Table1[[#This Row],[Total Registrants]]-M45</f>
        <v>13</v>
      </c>
      <c r="O46" s="6">
        <v>2064</v>
      </c>
      <c r="P46" s="6">
        <f>Table1[[#This Row],[Column3]]-Table1[[#This Row],[Total Registrants]]</f>
        <v>1</v>
      </c>
      <c r="Q46" s="6">
        <f>M45+SUM(Table1[[#This Row],[Total Activity +]:[Total Activity -]])-M45</f>
        <v>13</v>
      </c>
      <c r="R46" s="6">
        <f>Table1[[#This Row],[Change]]-Table1[[#This Row],[Column1]]</f>
        <v>0</v>
      </c>
      <c r="S46">
        <v>2500</v>
      </c>
      <c r="T46" s="14">
        <v>76</v>
      </c>
      <c r="U46" s="14">
        <v>104</v>
      </c>
      <c r="V46" s="14">
        <v>17</v>
      </c>
      <c r="W46" s="14">
        <v>17</v>
      </c>
      <c r="X46" s="14">
        <v>10</v>
      </c>
    </row>
    <row r="47" spans="1:24" x14ac:dyDescent="0.25">
      <c r="A47" s="1">
        <v>44185</v>
      </c>
      <c r="B47" s="1" t="str">
        <f>TEXT(Table1[[#This Row],[Month]],"YYYY")</f>
        <v>2020</v>
      </c>
      <c r="C47" s="5">
        <v>15</v>
      </c>
      <c r="D47" s="6">
        <v>-21</v>
      </c>
      <c r="E47" s="6">
        <f t="shared" si="6"/>
        <v>-6</v>
      </c>
      <c r="F47" s="7">
        <f>F46+SUM(Table1[[#This Row],[(a)Activity +]:[(a)Activity -]])</f>
        <v>898</v>
      </c>
      <c r="G47" s="5">
        <v>31</v>
      </c>
      <c r="H47" s="6">
        <v>-25</v>
      </c>
      <c r="I47" s="6">
        <f t="shared" si="7"/>
        <v>6</v>
      </c>
      <c r="J47" s="6">
        <f>J46+SUM(Table1[[#This Row],[(i)Activity +]:[(i)Activity -]])</f>
        <v>1165</v>
      </c>
      <c r="K47" s="5">
        <f>SUM(Table1[[#This Row],[(a)Activity +]],Table1[[#This Row],[(i)Activity +]])</f>
        <v>46</v>
      </c>
      <c r="L47" s="6">
        <f>SUM(Table1[[#This Row],[(a)Activity -]],Table1[[#This Row],[(i)Activity -]])</f>
        <v>-46</v>
      </c>
      <c r="M47" s="6">
        <f t="shared" si="0"/>
        <v>2063</v>
      </c>
      <c r="N47" s="7">
        <f>Table1[[#This Row],[Total Registrants]]-M46</f>
        <v>0</v>
      </c>
      <c r="O47" s="6">
        <v>2064</v>
      </c>
      <c r="P47" s="6">
        <f>Table1[[#This Row],[Column3]]-Table1[[#This Row],[Total Registrants]]</f>
        <v>1</v>
      </c>
      <c r="Q47" s="6">
        <f>M46+SUM(Table1[[#This Row],[Total Activity +]:[Total Activity -]])-M46</f>
        <v>0</v>
      </c>
      <c r="R47" s="6">
        <f>Table1[[#This Row],[Change]]-Table1[[#This Row],[Column1]]</f>
        <v>0</v>
      </c>
      <c r="S47">
        <v>2500</v>
      </c>
      <c r="T47" s="14">
        <v>131</v>
      </c>
      <c r="U47" s="14">
        <v>129</v>
      </c>
      <c r="V47" s="14">
        <v>23</v>
      </c>
      <c r="W47" s="14">
        <v>23</v>
      </c>
      <c r="X47" s="14">
        <v>4</v>
      </c>
    </row>
    <row r="48" spans="1:24" x14ac:dyDescent="0.25">
      <c r="A48" s="1">
        <v>44216</v>
      </c>
      <c r="B48" s="1" t="str">
        <f>TEXT(Table1[[#This Row],[Month]],"YYYY")</f>
        <v>2021</v>
      </c>
      <c r="C48" s="5">
        <v>17</v>
      </c>
      <c r="D48" s="6">
        <v>-19</v>
      </c>
      <c r="E48" s="6">
        <f t="shared" si="6"/>
        <v>-2</v>
      </c>
      <c r="F48" s="7">
        <f>F47+SUM(Table1[[#This Row],[(a)Activity +]:[(a)Activity -]])</f>
        <v>896</v>
      </c>
      <c r="G48" s="5">
        <v>30</v>
      </c>
      <c r="H48" s="6">
        <v>-17</v>
      </c>
      <c r="I48" s="6">
        <f t="shared" si="7"/>
        <v>13</v>
      </c>
      <c r="J48" s="6">
        <f>J47+SUM(Table1[[#This Row],[(i)Activity +]:[(i)Activity -]])</f>
        <v>1178</v>
      </c>
      <c r="K48" s="5">
        <f>SUM(Table1[[#This Row],[(a)Activity +]],Table1[[#This Row],[(i)Activity +]])</f>
        <v>47</v>
      </c>
      <c r="L48" s="6">
        <f>SUM(Table1[[#This Row],[(a)Activity -]],Table1[[#This Row],[(i)Activity -]])</f>
        <v>-36</v>
      </c>
      <c r="M48" s="6">
        <f t="shared" si="0"/>
        <v>2074</v>
      </c>
      <c r="N48" s="7">
        <f>Table1[[#This Row],[Total Registrants]]-M47</f>
        <v>11</v>
      </c>
      <c r="O48" s="6">
        <v>2075</v>
      </c>
      <c r="P48" s="6">
        <f>Table1[[#This Row],[Column3]]-Table1[[#This Row],[Total Registrants]]</f>
        <v>1</v>
      </c>
      <c r="Q48" s="6">
        <f>M47+SUM(Table1[[#This Row],[Total Activity +]:[Total Activity -]])-M47</f>
        <v>11</v>
      </c>
      <c r="R48" s="6">
        <f>Table1[[#This Row],[Change]]-Table1[[#This Row],[Column1]]</f>
        <v>0</v>
      </c>
      <c r="S48">
        <v>2500</v>
      </c>
      <c r="T48" s="14">
        <v>115</v>
      </c>
      <c r="U48" s="14">
        <v>147</v>
      </c>
      <c r="V48" s="14">
        <v>25</v>
      </c>
      <c r="W48" s="14">
        <v>25</v>
      </c>
      <c r="X48" s="14">
        <v>8</v>
      </c>
    </row>
    <row r="49" spans="1:24" x14ac:dyDescent="0.25">
      <c r="A49" s="1">
        <v>44247</v>
      </c>
      <c r="B49" s="1" t="str">
        <f>TEXT(Table1[[#This Row],[Month]],"YYYY")</f>
        <v>2021</v>
      </c>
      <c r="C49" s="5">
        <v>15</v>
      </c>
      <c r="D49" s="6">
        <v>-16</v>
      </c>
      <c r="E49" s="6">
        <f t="shared" si="6"/>
        <v>-1</v>
      </c>
      <c r="F49" s="7">
        <f>F48+SUM(Table1[[#This Row],[(a)Activity +]:[(a)Activity -]])</f>
        <v>895</v>
      </c>
      <c r="G49" s="5">
        <v>29</v>
      </c>
      <c r="H49" s="6">
        <v>-7</v>
      </c>
      <c r="I49" s="6">
        <f t="shared" si="7"/>
        <v>22</v>
      </c>
      <c r="J49" s="6">
        <f>J48+SUM(Table1[[#This Row],[(i)Activity +]:[(i)Activity -]])</f>
        <v>1200</v>
      </c>
      <c r="K49" s="5">
        <f>SUM(Table1[[#This Row],[(a)Activity +]],Table1[[#This Row],[(i)Activity +]])</f>
        <v>44</v>
      </c>
      <c r="L49" s="6">
        <f>SUM(Table1[[#This Row],[(a)Activity -]],Table1[[#This Row],[(i)Activity -]])</f>
        <v>-23</v>
      </c>
      <c r="M49" s="6">
        <f t="shared" si="0"/>
        <v>2095</v>
      </c>
      <c r="N49" s="7">
        <f>Table1[[#This Row],[Total Registrants]]-M48</f>
        <v>21</v>
      </c>
      <c r="O49" s="6">
        <v>2096</v>
      </c>
      <c r="P49" s="6">
        <f>Table1[[#This Row],[Column3]]-Table1[[#This Row],[Total Registrants]]</f>
        <v>1</v>
      </c>
      <c r="Q49" s="6">
        <f>M48+SUM(Table1[[#This Row],[Total Activity +]:[Total Activity -]])-M48</f>
        <v>21</v>
      </c>
      <c r="R49" s="6">
        <f>Table1[[#This Row],[Change]]-Table1[[#This Row],[Column1]]</f>
        <v>0</v>
      </c>
      <c r="S49">
        <v>2500</v>
      </c>
      <c r="T49" s="14">
        <v>115</v>
      </c>
      <c r="U49" s="14">
        <v>166</v>
      </c>
      <c r="V49" s="14">
        <v>25</v>
      </c>
      <c r="W49" s="14">
        <v>25</v>
      </c>
      <c r="X49" s="14">
        <v>12</v>
      </c>
    </row>
    <row r="50" spans="1:24" x14ac:dyDescent="0.25">
      <c r="A50" s="1">
        <v>44276</v>
      </c>
      <c r="B50" s="1" t="str">
        <f>TEXT(Table1[[#This Row],[Month]],"YYYY")</f>
        <v>2021</v>
      </c>
      <c r="C50" s="5">
        <v>32</v>
      </c>
      <c r="D50" s="6">
        <v>-10</v>
      </c>
      <c r="E50" s="6">
        <f>SUM(C50+D50)</f>
        <v>22</v>
      </c>
      <c r="F50" s="7">
        <f>F49+SUM(Table1[[#This Row],[(a)Activity +]:[(a)Activity -]])</f>
        <v>917</v>
      </c>
      <c r="G50" s="5">
        <v>18</v>
      </c>
      <c r="H50" s="6">
        <v>-13</v>
      </c>
      <c r="I50" s="6">
        <f>SUM(G50+H50)</f>
        <v>5</v>
      </c>
      <c r="J50" s="6">
        <f>J49+SUM(Table1[[#This Row],[(i)Activity +]:[(i)Activity -]])</f>
        <v>1205</v>
      </c>
      <c r="K50" s="5">
        <f>SUM(Table1[[#This Row],[(a)Activity +]],Table1[[#This Row],[(i)Activity +]])</f>
        <v>50</v>
      </c>
      <c r="L50" s="6">
        <f>SUM(Table1[[#This Row],[(a)Activity -]],Table1[[#This Row],[(i)Activity -]])</f>
        <v>-23</v>
      </c>
      <c r="M50" s="6">
        <f t="shared" si="0"/>
        <v>2122</v>
      </c>
      <c r="N50" s="7">
        <f>Table1[[#This Row],[Total Registrants]]-M49</f>
        <v>27</v>
      </c>
      <c r="O50" s="6">
        <v>2123</v>
      </c>
      <c r="P50" s="6">
        <f>Table1[[#This Row],[Column3]]-Table1[[#This Row],[Total Registrants]]</f>
        <v>1</v>
      </c>
      <c r="Q50" s="6">
        <f>M49+SUM(Table1[[#This Row],[Total Activity +]:[Total Activity -]])-M49</f>
        <v>27</v>
      </c>
      <c r="R50" s="6">
        <f>Table1[[#This Row],[Change]]-Table1[[#This Row],[Column1]]</f>
        <v>0</v>
      </c>
      <c r="S50">
        <v>2500</v>
      </c>
      <c r="T50" s="14">
        <v>150</v>
      </c>
      <c r="U50" s="14">
        <v>104</v>
      </c>
      <c r="V50" s="14">
        <v>29</v>
      </c>
      <c r="W50" s="14">
        <v>29</v>
      </c>
      <c r="X50" s="14">
        <v>12</v>
      </c>
    </row>
    <row r="51" spans="1:24" x14ac:dyDescent="0.25">
      <c r="A51" s="1">
        <v>44307</v>
      </c>
      <c r="B51" s="1" t="str">
        <f>TEXT(Table1[[#This Row],[Month]],"YYYY")</f>
        <v>2021</v>
      </c>
      <c r="C51" s="5">
        <v>24</v>
      </c>
      <c r="D51" s="6">
        <v>-12</v>
      </c>
      <c r="E51" s="6">
        <f>SUM(C51+D51)</f>
        <v>12</v>
      </c>
      <c r="F51" s="7">
        <f>F50+SUM(Table1[[#This Row],[(a)Activity +]:[(a)Activity -]])</f>
        <v>929</v>
      </c>
      <c r="G51" s="5">
        <v>38</v>
      </c>
      <c r="H51" s="6">
        <v>-16</v>
      </c>
      <c r="I51" s="6">
        <f>SUM(G51+H51)</f>
        <v>22</v>
      </c>
      <c r="J51" s="6">
        <f>J50+SUM(Table1[[#This Row],[(i)Activity +]:[(i)Activity -]])</f>
        <v>1227</v>
      </c>
      <c r="K51" s="5">
        <f>SUM(Table1[[#This Row],[(a)Activity +]],Table1[[#This Row],[(i)Activity +]])</f>
        <v>62</v>
      </c>
      <c r="L51" s="6">
        <f>SUM(Table1[[#This Row],[(a)Activity -]],Table1[[#This Row],[(i)Activity -]])</f>
        <v>-28</v>
      </c>
      <c r="M51" s="6">
        <f t="shared" si="0"/>
        <v>2156</v>
      </c>
      <c r="N51" s="7">
        <f>Table1[[#This Row],[Total Registrants]]-M50</f>
        <v>34</v>
      </c>
      <c r="O51" s="6">
        <v>2157</v>
      </c>
      <c r="P51" s="6">
        <f>Table1[[#This Row],[Column3]]-Table1[[#This Row],[Total Registrants]]</f>
        <v>1</v>
      </c>
      <c r="Q51" s="6">
        <f>M50+SUM(Table1[[#This Row],[Total Activity +]:[Total Activity -]])-M50</f>
        <v>34</v>
      </c>
      <c r="R51" s="6">
        <f>Table1[[#This Row],[Change]]-Table1[[#This Row],[Column1]]</f>
        <v>0</v>
      </c>
      <c r="S51">
        <v>2500</v>
      </c>
      <c r="T51" s="14">
        <v>131</v>
      </c>
      <c r="U51" s="14">
        <v>134</v>
      </c>
      <c r="V51" s="14">
        <v>20</v>
      </c>
      <c r="W51" s="14">
        <v>20</v>
      </c>
      <c r="X51" s="14">
        <v>19</v>
      </c>
    </row>
    <row r="52" spans="1:24" x14ac:dyDescent="0.25">
      <c r="A52" s="1">
        <v>44337</v>
      </c>
      <c r="B52" s="1" t="str">
        <f>TEXT(Table1[[#This Row],[Month]],"YYYY")</f>
        <v>2021</v>
      </c>
      <c r="C52" s="8">
        <v>11</v>
      </c>
      <c r="D52" s="9">
        <v>-7</v>
      </c>
      <c r="E52" s="9">
        <f>SUM(C52+D52)</f>
        <v>4</v>
      </c>
      <c r="F52" s="7">
        <f>F51+SUM(Table1[[#This Row],[(a)Activity +]:[(a)Activity -]])</f>
        <v>933</v>
      </c>
      <c r="G52" s="8">
        <v>14</v>
      </c>
      <c r="H52" s="9">
        <v>-10</v>
      </c>
      <c r="I52" s="9">
        <f>SUM(G52+H52)</f>
        <v>4</v>
      </c>
      <c r="J52" s="6">
        <f>J51+SUM(Table1[[#This Row],[(i)Activity +]:[(i)Activity -]])</f>
        <v>1231</v>
      </c>
      <c r="K52" s="8">
        <f>SUM(Table1[[#This Row],[(a)Activity +]],Table1[[#This Row],[(i)Activity +]])</f>
        <v>25</v>
      </c>
      <c r="L52" s="9">
        <f>SUM(Table1[[#This Row],[(a)Activity -]],Table1[[#This Row],[(i)Activity -]])</f>
        <v>-17</v>
      </c>
      <c r="M52" s="6">
        <f t="shared" si="0"/>
        <v>2164</v>
      </c>
      <c r="N52" s="7">
        <f>Table1[[#This Row],[Total Registrants]]-M51</f>
        <v>8</v>
      </c>
      <c r="O52" s="6">
        <v>2165</v>
      </c>
      <c r="P52" s="6">
        <f>Table1[[#This Row],[Column3]]-Table1[[#This Row],[Total Registrants]]</f>
        <v>1</v>
      </c>
      <c r="Q52" s="6">
        <f>M51+SUM(Table1[[#This Row],[Total Activity +]:[Total Activity -]])-M51</f>
        <v>8</v>
      </c>
      <c r="R52" s="6">
        <f>Table1[[#This Row],[Change]]-Table1[[#This Row],[Column1]]</f>
        <v>0</v>
      </c>
      <c r="S52">
        <v>2500</v>
      </c>
      <c r="T52" s="14">
        <v>145</v>
      </c>
      <c r="U52" s="14">
        <v>131</v>
      </c>
      <c r="V52" s="14">
        <v>27</v>
      </c>
      <c r="W52" s="14">
        <v>27</v>
      </c>
      <c r="X52" s="14">
        <v>26</v>
      </c>
    </row>
    <row r="53" spans="1:24" x14ac:dyDescent="0.25">
      <c r="A53" s="1">
        <v>44368</v>
      </c>
      <c r="B53" s="1" t="str">
        <f>TEXT(Table1[[#This Row],[Month]],"YYYY")</f>
        <v>2021</v>
      </c>
      <c r="C53" s="5">
        <v>49</v>
      </c>
      <c r="D53" s="6">
        <v>-19</v>
      </c>
      <c r="E53" s="6">
        <f>SUM(C53+D53)</f>
        <v>30</v>
      </c>
      <c r="F53" s="7">
        <f>F52+SUM(Table1[[#This Row],[(a)Activity +]:[(a)Activity -]])</f>
        <v>963</v>
      </c>
      <c r="G53" s="5">
        <v>49</v>
      </c>
      <c r="H53" s="6">
        <v>-19</v>
      </c>
      <c r="I53" s="6">
        <f>SUM(G53+H53)</f>
        <v>30</v>
      </c>
      <c r="J53" s="6">
        <f>J52+SUM(Table1[[#This Row],[(i)Activity +]:[(i)Activity -]])</f>
        <v>1261</v>
      </c>
      <c r="K53" s="5">
        <f>SUM(Table1[[#This Row],[(a)Activity +]],Table1[[#This Row],[(i)Activity +]])</f>
        <v>98</v>
      </c>
      <c r="L53" s="6">
        <f>SUM(Table1[[#This Row],[(a)Activity -]],Table1[[#This Row],[(i)Activity -]])</f>
        <v>-38</v>
      </c>
      <c r="M53" s="6">
        <f t="shared" si="0"/>
        <v>2224</v>
      </c>
      <c r="N53" s="7">
        <f>Table1[[#This Row],[Total Registrants]]-M52</f>
        <v>60</v>
      </c>
      <c r="O53" s="6">
        <v>2225</v>
      </c>
      <c r="P53" s="6">
        <f>Table1[[#This Row],[Column3]]-Table1[[#This Row],[Total Registrants]]</f>
        <v>1</v>
      </c>
      <c r="Q53" s="6">
        <f>M52+SUM(Table1[[#This Row],[Total Activity +]:[Total Activity -]])-M52</f>
        <v>60</v>
      </c>
      <c r="R53" s="6">
        <f>Table1[[#This Row],[Change]]-Table1[[#This Row],[Column1]]</f>
        <v>0</v>
      </c>
      <c r="S53">
        <v>2500</v>
      </c>
      <c r="T53" s="14">
        <v>137</v>
      </c>
      <c r="U53" s="14">
        <v>152</v>
      </c>
      <c r="V53" s="14">
        <v>45</v>
      </c>
      <c r="W53" s="14">
        <v>45</v>
      </c>
      <c r="X53" s="14">
        <v>19</v>
      </c>
    </row>
    <row r="54" spans="1:24" x14ac:dyDescent="0.25">
      <c r="A54" s="1">
        <v>44398</v>
      </c>
      <c r="B54" s="1" t="str">
        <f>TEXT(Table1[[#This Row],[Month]],"YYYY")</f>
        <v>2021</v>
      </c>
      <c r="C54" s="5">
        <v>24</v>
      </c>
      <c r="D54" s="6">
        <v>-20</v>
      </c>
      <c r="E54" s="6">
        <f>SUM(C54+D54)</f>
        <v>4</v>
      </c>
      <c r="F54" s="7">
        <f>F53+SUM(Table1[[#This Row],[(a)Activity +]:[(a)Activity -]])</f>
        <v>967</v>
      </c>
      <c r="G54" s="5">
        <v>40</v>
      </c>
      <c r="H54" s="6">
        <v>-35</v>
      </c>
      <c r="I54" s="6">
        <f>SUM(G54+H54)</f>
        <v>5</v>
      </c>
      <c r="J54" s="6">
        <f>J53+SUM(Table1[[#This Row],[(i)Activity +]:[(i)Activity -]])</f>
        <v>1266</v>
      </c>
      <c r="K54" s="5">
        <f>SUM(Table1[[#This Row],[(a)Activity +]],Table1[[#This Row],[(i)Activity +]])</f>
        <v>64</v>
      </c>
      <c r="L54" s="6">
        <f>SUM(Table1[[#This Row],[(a)Activity -]],Table1[[#This Row],[(i)Activity -]])</f>
        <v>-55</v>
      </c>
      <c r="M54" s="6">
        <f t="shared" si="0"/>
        <v>2233</v>
      </c>
      <c r="N54" s="7">
        <f>Table1[[#This Row],[Total Registrants]]-M53</f>
        <v>9</v>
      </c>
      <c r="O54" s="6">
        <v>2234</v>
      </c>
      <c r="P54" s="6">
        <f>Table1[[#This Row],[Column3]]-Table1[[#This Row],[Total Registrants]]</f>
        <v>1</v>
      </c>
      <c r="Q54" s="6">
        <f>M53+SUM(Table1[[#This Row],[Total Activity +]:[Total Activity -]])-M53</f>
        <v>9</v>
      </c>
      <c r="R54" s="6">
        <f>Table1[[#This Row],[Change]]-Table1[[#This Row],[Column1]]</f>
        <v>0</v>
      </c>
      <c r="S54">
        <v>2500</v>
      </c>
      <c r="T54" s="14">
        <v>76</v>
      </c>
      <c r="U54" s="14">
        <v>117</v>
      </c>
      <c r="V54" s="14">
        <v>26</v>
      </c>
      <c r="W54" s="14">
        <v>26</v>
      </c>
      <c r="X54" s="14">
        <v>37</v>
      </c>
    </row>
    <row r="55" spans="1:24" x14ac:dyDescent="0.25">
      <c r="A55" s="1">
        <v>44429</v>
      </c>
      <c r="B55" s="1" t="str">
        <f>TEXT(Table1[[#This Row],[Month]],"YYYY")</f>
        <v>2021</v>
      </c>
      <c r="C55" s="5">
        <v>31</v>
      </c>
      <c r="D55" s="6">
        <v>-15</v>
      </c>
      <c r="E55" s="6">
        <f t="shared" ref="E55:E59" si="8">SUM(C55+D55)</f>
        <v>16</v>
      </c>
      <c r="F55" s="7">
        <f>F54+SUM(Table1[[#This Row],[(a)Activity +]:[(a)Activity -]])</f>
        <v>983</v>
      </c>
      <c r="G55" s="5">
        <v>22</v>
      </c>
      <c r="H55" s="6">
        <v>-16</v>
      </c>
      <c r="I55" s="6">
        <f t="shared" ref="I55:I59" si="9">SUM(G55+H55)</f>
        <v>6</v>
      </c>
      <c r="J55" s="6">
        <f>J54+SUM(Table1[[#This Row],[(i)Activity +]:[(i)Activity -]])</f>
        <v>1272</v>
      </c>
      <c r="K55" s="5">
        <f>SUM(Table1[[#This Row],[(a)Activity +]],Table1[[#This Row],[(i)Activity +]])</f>
        <v>53</v>
      </c>
      <c r="L55" s="6">
        <f>SUM(Table1[[#This Row],[(a)Activity -]],Table1[[#This Row],[(i)Activity -]])</f>
        <v>-31</v>
      </c>
      <c r="M55" s="6">
        <f t="shared" si="0"/>
        <v>2255</v>
      </c>
      <c r="N55" s="7">
        <f>Table1[[#This Row],[Total Registrants]]-M54</f>
        <v>22</v>
      </c>
      <c r="O55" s="6">
        <v>2256</v>
      </c>
      <c r="P55" s="6">
        <f>Table1[[#This Row],[Column3]]-Table1[[#This Row],[Total Registrants]]</f>
        <v>1</v>
      </c>
      <c r="Q55" s="6">
        <f>M54+SUM(Table1[[#This Row],[Total Activity +]:[Total Activity -]])-M54</f>
        <v>22</v>
      </c>
      <c r="R55" s="6">
        <f>Table1[[#This Row],[Change]]-Table1[[#This Row],[Column1]]</f>
        <v>0</v>
      </c>
      <c r="S55">
        <v>2500</v>
      </c>
      <c r="T55" s="14">
        <v>150</v>
      </c>
      <c r="U55" s="14">
        <v>109</v>
      </c>
      <c r="V55" s="14">
        <v>29</v>
      </c>
      <c r="W55" s="14">
        <v>29</v>
      </c>
      <c r="X55" s="14">
        <v>23</v>
      </c>
    </row>
    <row r="56" spans="1:24" x14ac:dyDescent="0.25">
      <c r="A56" s="1">
        <v>44460</v>
      </c>
      <c r="B56" s="1" t="str">
        <f>TEXT(Table1[[#This Row],[Month]],"YYYY")</f>
        <v>2021</v>
      </c>
      <c r="C56" s="5">
        <v>30</v>
      </c>
      <c r="D56" s="6">
        <v>-23</v>
      </c>
      <c r="E56" s="6">
        <f t="shared" si="8"/>
        <v>7</v>
      </c>
      <c r="F56" s="7">
        <f>F55+SUM(Table1[[#This Row],[(a)Activity +]:[(a)Activity -]])</f>
        <v>990</v>
      </c>
      <c r="G56" s="5">
        <v>39</v>
      </c>
      <c r="H56" s="6">
        <v>-31</v>
      </c>
      <c r="I56" s="6">
        <f t="shared" si="9"/>
        <v>8</v>
      </c>
      <c r="J56" s="6">
        <f>J55+SUM(Table1[[#This Row],[(i)Activity +]:[(i)Activity -]])</f>
        <v>1280</v>
      </c>
      <c r="K56" s="5">
        <f>SUM(Table1[[#This Row],[(a)Activity +]],Table1[[#This Row],[(i)Activity +]])</f>
        <v>69</v>
      </c>
      <c r="L56" s="6">
        <f>SUM(Table1[[#This Row],[(a)Activity -]],Table1[[#This Row],[(i)Activity -]])</f>
        <v>-54</v>
      </c>
      <c r="M56" s="6">
        <f t="shared" si="0"/>
        <v>2270</v>
      </c>
      <c r="N56" s="7">
        <f>Table1[[#This Row],[Total Registrants]]-M55</f>
        <v>15</v>
      </c>
      <c r="O56" s="6">
        <v>2271</v>
      </c>
      <c r="P56" s="6">
        <f>Table1[[#This Row],[Column3]]-Table1[[#This Row],[Total Registrants]]</f>
        <v>1</v>
      </c>
      <c r="Q56" s="6">
        <f>M55+SUM(Table1[[#This Row],[Total Activity +]:[Total Activity -]])-M55</f>
        <v>15</v>
      </c>
      <c r="R56" s="6">
        <f>Table1[[#This Row],[Change]]-Table1[[#This Row],[Column1]]</f>
        <v>0</v>
      </c>
      <c r="S56">
        <v>2500</v>
      </c>
      <c r="T56" s="14">
        <v>165</v>
      </c>
      <c r="U56" s="14">
        <v>102</v>
      </c>
      <c r="V56" s="14">
        <v>27</v>
      </c>
      <c r="W56" s="14">
        <v>27</v>
      </c>
      <c r="X56" s="14">
        <v>22</v>
      </c>
    </row>
    <row r="57" spans="1:24" x14ac:dyDescent="0.25">
      <c r="A57" s="1">
        <v>44490</v>
      </c>
      <c r="B57" s="1" t="str">
        <f>TEXT(Table1[[#This Row],[Month]],"YYYY")</f>
        <v>2021</v>
      </c>
      <c r="C57" s="5">
        <v>16</v>
      </c>
      <c r="D57" s="6">
        <v>-39</v>
      </c>
      <c r="E57" s="6">
        <f t="shared" si="8"/>
        <v>-23</v>
      </c>
      <c r="F57" s="7">
        <f>F56+SUM(Table1[[#This Row],[(a)Activity +]:[(a)Activity -]])</f>
        <v>967</v>
      </c>
      <c r="G57" s="5">
        <v>19</v>
      </c>
      <c r="H57" s="6">
        <v>-7</v>
      </c>
      <c r="I57" s="6">
        <f t="shared" si="9"/>
        <v>12</v>
      </c>
      <c r="J57" s="6">
        <f>J56+SUM(Table1[[#This Row],[(i)Activity +]:[(i)Activity -]])</f>
        <v>1292</v>
      </c>
      <c r="K57" s="5">
        <f>SUM(Table1[[#This Row],[(a)Activity +]],Table1[[#This Row],[(i)Activity +]])</f>
        <v>35</v>
      </c>
      <c r="L57" s="6">
        <f>SUM(Table1[[#This Row],[(a)Activity -]],Table1[[#This Row],[(i)Activity -]])</f>
        <v>-46</v>
      </c>
      <c r="M57" s="6">
        <f t="shared" si="0"/>
        <v>2259</v>
      </c>
      <c r="N57" s="7">
        <f>Table1[[#This Row],[Total Registrants]]-M56</f>
        <v>-11</v>
      </c>
      <c r="O57" s="6">
        <v>2260</v>
      </c>
      <c r="P57" s="6">
        <f>Table1[[#This Row],[Column3]]-Table1[[#This Row],[Total Registrants]]</f>
        <v>1</v>
      </c>
      <c r="Q57" s="6">
        <f>M56+SUM(Table1[[#This Row],[Total Activity +]:[Total Activity -]])-M56</f>
        <v>-11</v>
      </c>
      <c r="R57" s="6">
        <f>Table1[[#This Row],[Change]]-Table1[[#This Row],[Column1]]</f>
        <v>0</v>
      </c>
      <c r="S57">
        <v>2500</v>
      </c>
      <c r="T57" s="14">
        <v>78</v>
      </c>
      <c r="U57" s="14">
        <v>105</v>
      </c>
      <c r="V57" s="14">
        <v>19</v>
      </c>
      <c r="W57" s="14">
        <v>19</v>
      </c>
      <c r="X57" s="14">
        <v>9</v>
      </c>
    </row>
    <row r="58" spans="1:24" x14ac:dyDescent="0.25">
      <c r="A58" s="1">
        <v>44521</v>
      </c>
      <c r="B58" s="1" t="str">
        <f>TEXT(Table1[[#This Row],[Month]],"YYYY")</f>
        <v>2021</v>
      </c>
      <c r="C58" s="5">
        <v>22</v>
      </c>
      <c r="D58" s="6">
        <v>-23</v>
      </c>
      <c r="E58" s="6">
        <f t="shared" si="8"/>
        <v>-1</v>
      </c>
      <c r="F58" s="7">
        <f>F57+SUM(Table1[[#This Row],[(a)Activity +]:[(a)Activity -]])</f>
        <v>966</v>
      </c>
      <c r="G58" s="5">
        <v>24</v>
      </c>
      <c r="H58" s="6">
        <v>-17</v>
      </c>
      <c r="I58" s="6">
        <f t="shared" si="9"/>
        <v>7</v>
      </c>
      <c r="J58" s="6">
        <f>J57+SUM(Table1[[#This Row],[(i)Activity +]:[(i)Activity -]])</f>
        <v>1299</v>
      </c>
      <c r="K58" s="5">
        <f>SUM(Table1[[#This Row],[(a)Activity +]],Table1[[#This Row],[(i)Activity +]])</f>
        <v>46</v>
      </c>
      <c r="L58" s="6">
        <f>SUM(Table1[[#This Row],[(a)Activity -]],Table1[[#This Row],[(i)Activity -]])</f>
        <v>-40</v>
      </c>
      <c r="M58" s="6">
        <f t="shared" si="0"/>
        <v>2265</v>
      </c>
      <c r="N58" s="7">
        <f>Table1[[#This Row],[Total Registrants]]-M57</f>
        <v>6</v>
      </c>
      <c r="O58" s="6">
        <v>2266</v>
      </c>
      <c r="P58" s="6">
        <f>Table1[[#This Row],[Column3]]-Table1[[#This Row],[Total Registrants]]</f>
        <v>1</v>
      </c>
      <c r="Q58" s="6">
        <f>M57+SUM(Table1[[#This Row],[Total Activity +]:[Total Activity -]])-M57</f>
        <v>6</v>
      </c>
      <c r="R58" s="6">
        <f>Table1[[#This Row],[Change]]-Table1[[#This Row],[Column1]]</f>
        <v>0</v>
      </c>
      <c r="S58">
        <v>2500</v>
      </c>
      <c r="T58" s="14">
        <v>103</v>
      </c>
      <c r="U58" s="14">
        <v>121</v>
      </c>
      <c r="V58" s="14">
        <v>27</v>
      </c>
      <c r="W58" s="14">
        <v>27</v>
      </c>
      <c r="X58" s="14">
        <v>10</v>
      </c>
    </row>
    <row r="59" spans="1:24" x14ac:dyDescent="0.25">
      <c r="A59" s="1">
        <v>44551</v>
      </c>
      <c r="B59" s="1" t="str">
        <f>TEXT(Table1[[#This Row],[Month]],"YYYY")</f>
        <v>2021</v>
      </c>
      <c r="C59" s="5">
        <v>31</v>
      </c>
      <c r="D59" s="6">
        <v>-34</v>
      </c>
      <c r="E59" s="6">
        <f t="shared" si="8"/>
        <v>-3</v>
      </c>
      <c r="F59" s="7">
        <f>F58+SUM(Table1[[#This Row],[(a)Activity +]:[(a)Activity -]])</f>
        <v>963</v>
      </c>
      <c r="G59" s="5">
        <v>44</v>
      </c>
      <c r="H59" s="6">
        <v>-19</v>
      </c>
      <c r="I59" s="6">
        <f t="shared" si="9"/>
        <v>25</v>
      </c>
      <c r="J59" s="6">
        <f>J58+SUM(Table1[[#This Row],[(i)Activity +]:[(i)Activity -]])</f>
        <v>1324</v>
      </c>
      <c r="K59" s="5">
        <f>SUM(Table1[[#This Row],[(a)Activity +]],Table1[[#This Row],[(i)Activity +]])</f>
        <v>75</v>
      </c>
      <c r="L59" s="6">
        <f>SUM(Table1[[#This Row],[(a)Activity -]],Table1[[#This Row],[(i)Activity -]])</f>
        <v>-53</v>
      </c>
      <c r="M59" s="6">
        <f t="shared" si="0"/>
        <v>2287</v>
      </c>
      <c r="N59" s="7">
        <f>Table1[[#This Row],[Total Registrants]]-M58</f>
        <v>22</v>
      </c>
      <c r="O59" s="6">
        <v>2288</v>
      </c>
      <c r="P59" s="6">
        <f>Table1[[#This Row],[Column3]]-Table1[[#This Row],[Total Registrants]]</f>
        <v>1</v>
      </c>
      <c r="Q59" s="6">
        <f>M58+SUM(Table1[[#This Row],[Total Activity +]:[Total Activity -]])-M58</f>
        <v>22</v>
      </c>
      <c r="R59" s="6">
        <f>Table1[[#This Row],[Change]]-Table1[[#This Row],[Column1]]</f>
        <v>0</v>
      </c>
      <c r="S59">
        <v>2500</v>
      </c>
      <c r="T59" s="14">
        <v>229</v>
      </c>
      <c r="U59" s="14">
        <v>111</v>
      </c>
      <c r="V59" s="14">
        <v>31</v>
      </c>
      <c r="W59" s="14">
        <v>31</v>
      </c>
      <c r="X59" s="14">
        <v>4</v>
      </c>
    </row>
    <row r="60" spans="1:24" x14ac:dyDescent="0.25">
      <c r="A60" s="1">
        <v>44583</v>
      </c>
      <c r="B60" s="1" t="str">
        <f>TEXT(Table1[[#This Row],[Month]],"YYYY")</f>
        <v>2022</v>
      </c>
      <c r="C60" s="5">
        <v>24</v>
      </c>
      <c r="D60" s="6">
        <v>-14</v>
      </c>
      <c r="E60" s="6">
        <f>SUM(C60+D60)</f>
        <v>10</v>
      </c>
      <c r="F60" s="7">
        <f>F59+SUM(Table1[[#This Row],[(a)Activity +]:[(a)Activity -]])</f>
        <v>973</v>
      </c>
      <c r="G60" s="5">
        <v>30</v>
      </c>
      <c r="H60" s="6">
        <v>-11</v>
      </c>
      <c r="I60" s="6">
        <f>SUM(G60+H60)</f>
        <v>19</v>
      </c>
      <c r="J60" s="6">
        <f>J59+SUM(Table1[[#This Row],[(i)Activity +]:[(i)Activity -]])</f>
        <v>1343</v>
      </c>
      <c r="K60" s="5">
        <f>SUM(Table1[[#This Row],[(a)Activity +]],Table1[[#This Row],[(i)Activity +]])</f>
        <v>54</v>
      </c>
      <c r="L60" s="6">
        <f>SUM(Table1[[#This Row],[(a)Activity -]],Table1[[#This Row],[(i)Activity -]])</f>
        <v>-25</v>
      </c>
      <c r="M60" s="6">
        <f t="shared" si="0"/>
        <v>2316</v>
      </c>
      <c r="N60" s="7">
        <f>Table1[[#This Row],[Total Registrants]]-M59</f>
        <v>29</v>
      </c>
      <c r="O60" s="6">
        <v>2317</v>
      </c>
      <c r="P60" s="6">
        <f>Table1[[#This Row],[Column3]]-Table1[[#This Row],[Total Registrants]]</f>
        <v>1</v>
      </c>
      <c r="Q60" s="6">
        <f>M59+SUM(Table1[[#This Row],[Total Activity +]:[Total Activity -]])-M59</f>
        <v>29</v>
      </c>
      <c r="R60" s="6">
        <f>Table1[[#This Row],[Change]]-Table1[[#This Row],[Column1]]</f>
        <v>0</v>
      </c>
      <c r="S60">
        <v>2500</v>
      </c>
      <c r="T60" s="14">
        <v>88</v>
      </c>
      <c r="U60" s="14">
        <v>93</v>
      </c>
      <c r="V60" s="14">
        <v>31</v>
      </c>
      <c r="W60" s="14">
        <v>31</v>
      </c>
      <c r="X60" s="14">
        <v>7</v>
      </c>
    </row>
    <row r="61" spans="1:24" x14ac:dyDescent="0.25">
      <c r="A61" s="1">
        <v>44614</v>
      </c>
      <c r="B61" s="1" t="str">
        <f>TEXT(Table1[[#This Row],[Month]],"YYYY")</f>
        <v>2022</v>
      </c>
      <c r="C61" s="5">
        <v>14</v>
      </c>
      <c r="D61" s="6">
        <v>-15</v>
      </c>
      <c r="E61" s="6">
        <f>SUM(C61+D61)</f>
        <v>-1</v>
      </c>
      <c r="F61" s="7">
        <f>F60+SUM(Table1[[#This Row],[(a)Activity +]:[(a)Activity -]])</f>
        <v>972</v>
      </c>
      <c r="G61" s="5">
        <v>15</v>
      </c>
      <c r="H61" s="6">
        <v>-12</v>
      </c>
      <c r="I61" s="6">
        <f>SUM(G61+H61)</f>
        <v>3</v>
      </c>
      <c r="J61" s="6">
        <f>J60+SUM(Table1[[#This Row],[(i)Activity +]:[(i)Activity -]])</f>
        <v>1346</v>
      </c>
      <c r="K61" s="5">
        <f>SUM(Table1[[#This Row],[(a)Activity +]],Table1[[#This Row],[(i)Activity +]])</f>
        <v>29</v>
      </c>
      <c r="L61" s="6">
        <f>SUM(Table1[[#This Row],[(a)Activity -]],Table1[[#This Row],[(i)Activity -]])</f>
        <v>-27</v>
      </c>
      <c r="M61" s="6">
        <f t="shared" si="0"/>
        <v>2318</v>
      </c>
      <c r="N61" s="7">
        <f>Table1[[#This Row],[Total Registrants]]-M60</f>
        <v>2</v>
      </c>
      <c r="O61" s="6">
        <v>2319</v>
      </c>
      <c r="P61" s="6">
        <f>Table1[[#This Row],[Column3]]-Table1[[#This Row],[Total Registrants]]</f>
        <v>1</v>
      </c>
      <c r="Q61" s="6">
        <f>M60+SUM(Table1[[#This Row],[Total Activity +]:[Total Activity -]])-M60</f>
        <v>2</v>
      </c>
      <c r="R61" s="6">
        <f>Table1[[#This Row],[Change]]-Table1[[#This Row],[Column1]]</f>
        <v>0</v>
      </c>
      <c r="S61">
        <v>2500</v>
      </c>
      <c r="T61" s="14">
        <v>117</v>
      </c>
      <c r="U61" s="14">
        <v>108</v>
      </c>
      <c r="V61" s="14">
        <v>17</v>
      </c>
      <c r="W61" s="14">
        <v>17</v>
      </c>
      <c r="X61" s="14">
        <v>7</v>
      </c>
    </row>
    <row r="62" spans="1:24" x14ac:dyDescent="0.25">
      <c r="A62" s="1">
        <v>44642</v>
      </c>
      <c r="B62" s="1" t="str">
        <f>TEXT(Table1[[#This Row],[Month]],"YYYY")</f>
        <v>2022</v>
      </c>
      <c r="C62" s="5">
        <v>21</v>
      </c>
      <c r="D62" s="6">
        <v>-13</v>
      </c>
      <c r="E62" s="6">
        <f t="shared" ref="E62:E64" si="10">SUM(C62+D62)</f>
        <v>8</v>
      </c>
      <c r="F62" s="7">
        <f>F61+SUM(Table1[[#This Row],[(a)Activity +]:[(a)Activity -]])</f>
        <v>980</v>
      </c>
      <c r="G62" s="5">
        <v>26</v>
      </c>
      <c r="H62" s="6">
        <v>-6</v>
      </c>
      <c r="I62" s="6">
        <f t="shared" ref="I62:I64" si="11">SUM(G62+H62)</f>
        <v>20</v>
      </c>
      <c r="J62" s="6">
        <f>J61+SUM(Table1[[#This Row],[(i)Activity +]:[(i)Activity -]])</f>
        <v>1366</v>
      </c>
      <c r="K62" s="5">
        <f>SUM(Table1[[#This Row],[(a)Activity +]],Table1[[#This Row],[(i)Activity +]])</f>
        <v>47</v>
      </c>
      <c r="L62" s="6">
        <f>SUM(Table1[[#This Row],[(a)Activity -]],Table1[[#This Row],[(i)Activity -]])</f>
        <v>-19</v>
      </c>
      <c r="M62" s="6">
        <f t="shared" si="0"/>
        <v>2346</v>
      </c>
      <c r="N62" s="7">
        <f>Table1[[#This Row],[Total Registrants]]-M61</f>
        <v>28</v>
      </c>
      <c r="O62" s="6">
        <v>2347</v>
      </c>
      <c r="P62" s="6">
        <f>Table1[[#This Row],[Column3]]-Table1[[#This Row],[Total Registrants]]</f>
        <v>1</v>
      </c>
      <c r="Q62" s="6">
        <f>M61+SUM(Table1[[#This Row],[Total Activity +]:[Total Activity -]])-M61</f>
        <v>28</v>
      </c>
      <c r="R62" s="6">
        <f>Table1[[#This Row],[Change]]-Table1[[#This Row],[Column1]]</f>
        <v>0</v>
      </c>
      <c r="S62">
        <v>2500</v>
      </c>
      <c r="T62" s="14">
        <v>287</v>
      </c>
      <c r="U62" s="14">
        <v>102</v>
      </c>
      <c r="V62" s="14">
        <v>26</v>
      </c>
      <c r="W62" s="14">
        <v>26</v>
      </c>
      <c r="X62" s="14">
        <v>5</v>
      </c>
    </row>
    <row r="63" spans="1:24" x14ac:dyDescent="0.25">
      <c r="A63" s="1">
        <v>44673</v>
      </c>
      <c r="B63" s="1" t="str">
        <f>TEXT(Table1[[#This Row],[Month]],"YYYY")</f>
        <v>2022</v>
      </c>
      <c r="C63" s="5">
        <v>17</v>
      </c>
      <c r="D63" s="6">
        <v>-7</v>
      </c>
      <c r="E63" s="6">
        <f t="shared" si="10"/>
        <v>10</v>
      </c>
      <c r="F63" s="7">
        <f>F62+SUM(Table1[[#This Row],[(a)Activity +]:[(a)Activity -]])</f>
        <v>990</v>
      </c>
      <c r="G63" s="5">
        <v>12</v>
      </c>
      <c r="H63" s="6">
        <v>-10</v>
      </c>
      <c r="I63" s="6">
        <f t="shared" si="11"/>
        <v>2</v>
      </c>
      <c r="J63" s="6">
        <f>J62+SUM(Table1[[#This Row],[(i)Activity +]:[(i)Activity -]])</f>
        <v>1368</v>
      </c>
      <c r="K63" s="5">
        <f>SUM(Table1[[#This Row],[(a)Activity +]],Table1[[#This Row],[(i)Activity +]])</f>
        <v>29</v>
      </c>
      <c r="L63" s="6">
        <f>SUM(Table1[[#This Row],[(a)Activity -]],Table1[[#This Row],[(i)Activity -]])</f>
        <v>-17</v>
      </c>
      <c r="M63" s="6">
        <f t="shared" si="0"/>
        <v>2358</v>
      </c>
      <c r="N63" s="7">
        <f>Table1[[#This Row],[Total Registrants]]-M62</f>
        <v>12</v>
      </c>
      <c r="O63" s="6">
        <v>2359</v>
      </c>
      <c r="P63" s="6">
        <f>Table1[[#This Row],[Column3]]-Table1[[#This Row],[Total Registrants]]</f>
        <v>1</v>
      </c>
      <c r="Q63" s="6">
        <f>M62+SUM(Table1[[#This Row],[Total Activity +]:[Total Activity -]])-M62</f>
        <v>12</v>
      </c>
      <c r="R63" s="6">
        <f>Table1[[#This Row],[Change]]-Table1[[#This Row],[Column1]]</f>
        <v>0</v>
      </c>
      <c r="S63">
        <v>2500</v>
      </c>
      <c r="T63" s="14">
        <v>123</v>
      </c>
      <c r="U63" s="14">
        <v>106</v>
      </c>
      <c r="V63" s="14">
        <v>16</v>
      </c>
      <c r="W63" s="14">
        <v>16</v>
      </c>
      <c r="X63" s="14">
        <v>24</v>
      </c>
    </row>
    <row r="64" spans="1:24" x14ac:dyDescent="0.25">
      <c r="A64" s="1">
        <v>44703</v>
      </c>
      <c r="B64" s="1" t="str">
        <f>TEXT(Table1[[#This Row],[Month]],"YYYY")</f>
        <v>2022</v>
      </c>
      <c r="C64" s="5">
        <v>83</v>
      </c>
      <c r="D64" s="6">
        <v>-86</v>
      </c>
      <c r="E64" s="6">
        <f t="shared" si="10"/>
        <v>-3</v>
      </c>
      <c r="F64" s="7">
        <f>F63+SUM(Table1[[#This Row],[(a)Activity +]:[(a)Activity -]])</f>
        <v>987</v>
      </c>
      <c r="G64" s="5">
        <v>36</v>
      </c>
      <c r="H64" s="6">
        <v>-18</v>
      </c>
      <c r="I64" s="6">
        <f t="shared" si="11"/>
        <v>18</v>
      </c>
      <c r="J64" s="6">
        <f>J63+SUM(Table1[[#This Row],[(i)Activity +]:[(i)Activity -]])</f>
        <v>1386</v>
      </c>
      <c r="K64" s="5">
        <f>SUM(Table1[[#This Row],[(a)Activity +]],Table1[[#This Row],[(i)Activity +]])</f>
        <v>119</v>
      </c>
      <c r="L64" s="6">
        <f>SUM(Table1[[#This Row],[(a)Activity -]],Table1[[#This Row],[(i)Activity -]])</f>
        <v>-104</v>
      </c>
      <c r="M64" s="6">
        <f>SUM(F64+J64)</f>
        <v>2373</v>
      </c>
      <c r="N64" s="7">
        <f>Table1[[#This Row],[Total Registrants]]-M63</f>
        <v>15</v>
      </c>
      <c r="O64" s="6">
        <v>2374</v>
      </c>
      <c r="P64" s="6">
        <f>Table1[[#This Row],[Column3]]-Table1[[#This Row],[Total Registrants]]</f>
        <v>1</v>
      </c>
      <c r="Q64" s="6">
        <f>M63+SUM(Table1[[#This Row],[Total Activity +]:[Total Activity -]])-M63</f>
        <v>15</v>
      </c>
      <c r="R64" s="6">
        <f>Table1[[#This Row],[Change]]-Table1[[#This Row],[Column1]]</f>
        <v>0</v>
      </c>
      <c r="S64">
        <v>2500</v>
      </c>
      <c r="T64" s="14">
        <v>134</v>
      </c>
      <c r="U64" s="14">
        <v>157</v>
      </c>
      <c r="V64" s="14">
        <v>24</v>
      </c>
      <c r="W64" s="14">
        <v>24</v>
      </c>
      <c r="X64" s="14">
        <v>20</v>
      </c>
    </row>
    <row r="65" spans="1:24" x14ac:dyDescent="0.25">
      <c r="A65" s="1">
        <v>44734</v>
      </c>
      <c r="B65" s="1" t="str">
        <f>TEXT(Table1[[#This Row],[Month]],"YYYY")</f>
        <v>2022</v>
      </c>
      <c r="C65" s="5">
        <v>42</v>
      </c>
      <c r="D65" s="6">
        <v>-30</v>
      </c>
      <c r="E65" s="6">
        <f t="shared" ref="E65:E75" si="12">SUM(C65+D65)</f>
        <v>12</v>
      </c>
      <c r="F65" s="7">
        <f>F64+SUM(Table1[[#This Row],[(a)Activity +]:[(a)Activity -]])</f>
        <v>999</v>
      </c>
      <c r="G65" s="5">
        <v>41</v>
      </c>
      <c r="H65" s="6">
        <v>-16</v>
      </c>
      <c r="I65" s="6">
        <f t="shared" ref="I65:I75" si="13">SUM(G65+H65)</f>
        <v>25</v>
      </c>
      <c r="J65" s="6">
        <f>J64+SUM(Table1[[#This Row],[(i)Activity +]:[(i)Activity -]])</f>
        <v>1411</v>
      </c>
      <c r="K65" s="5">
        <f>SUM(Table1[[#This Row],[(a)Activity +]],Table1[[#This Row],[(i)Activity +]])</f>
        <v>83</v>
      </c>
      <c r="L65" s="6">
        <f>SUM(Table1[[#This Row],[(a)Activity -]],Table1[[#This Row],[(i)Activity -]])</f>
        <v>-46</v>
      </c>
      <c r="M65" s="6">
        <f t="shared" si="0"/>
        <v>2410</v>
      </c>
      <c r="N65" s="7">
        <f>Table1[[#This Row],[Total Registrants]]-M64</f>
        <v>37</v>
      </c>
      <c r="O65" s="6">
        <v>2411</v>
      </c>
      <c r="P65" s="6">
        <f>Table1[[#This Row],[Column3]]-Table1[[#This Row],[Total Registrants]]</f>
        <v>1</v>
      </c>
      <c r="Q65" s="6">
        <f>M64+SUM(Table1[[#This Row],[Total Activity +]:[Total Activity -]])-M64</f>
        <v>37</v>
      </c>
      <c r="R65" s="6">
        <f>Table1[[#This Row],[Change]]-Table1[[#This Row],[Column1]]</f>
        <v>0</v>
      </c>
      <c r="S65">
        <v>2500</v>
      </c>
      <c r="T65" s="14">
        <v>138</v>
      </c>
      <c r="U65" s="14">
        <v>109</v>
      </c>
      <c r="V65" s="14">
        <v>50</v>
      </c>
      <c r="W65" s="14">
        <v>50</v>
      </c>
      <c r="X65" s="14">
        <v>13</v>
      </c>
    </row>
    <row r="66" spans="1:24" x14ac:dyDescent="0.25">
      <c r="A66" s="1">
        <v>44764</v>
      </c>
      <c r="B66" s="1" t="str">
        <f>TEXT(Table1[[#This Row],[Month]],"YYYY")</f>
        <v>2022</v>
      </c>
      <c r="C66" s="5">
        <v>30</v>
      </c>
      <c r="D66" s="6">
        <v>-3</v>
      </c>
      <c r="E66" s="6">
        <f t="shared" si="12"/>
        <v>27</v>
      </c>
      <c r="F66" s="7">
        <f>F65+SUM(Table1[[#This Row],[(a)Activity +]:[(a)Activity -]])</f>
        <v>1026</v>
      </c>
      <c r="G66" s="5">
        <v>43</v>
      </c>
      <c r="H66" s="6">
        <v>-16</v>
      </c>
      <c r="I66" s="6">
        <f t="shared" si="13"/>
        <v>27</v>
      </c>
      <c r="J66" s="6">
        <f>J65+SUM(Table1[[#This Row],[(i)Activity +]:[(i)Activity -]])</f>
        <v>1438</v>
      </c>
      <c r="K66" s="5">
        <f>SUM(Table1[[#This Row],[(a)Activity +]],Table1[[#This Row],[(i)Activity +]])</f>
        <v>73</v>
      </c>
      <c r="L66" s="6">
        <f>SUM(Table1[[#This Row],[(a)Activity -]],Table1[[#This Row],[(i)Activity -]])</f>
        <v>-19</v>
      </c>
      <c r="M66" s="6">
        <f t="shared" si="0"/>
        <v>2464</v>
      </c>
      <c r="N66" s="7">
        <f>Table1[[#This Row],[Total Registrants]]-M65</f>
        <v>54</v>
      </c>
      <c r="O66" s="6">
        <v>2465</v>
      </c>
      <c r="P66" s="6">
        <f>Table1[[#This Row],[Column3]]-Table1[[#This Row],[Total Registrants]]</f>
        <v>1</v>
      </c>
      <c r="Q66" s="6">
        <f>M65+SUM(Table1[[#This Row],[Total Activity +]:[Total Activity -]])-M65</f>
        <v>54</v>
      </c>
      <c r="R66" s="6">
        <f>Table1[[#This Row],[Change]]-Table1[[#This Row],[Column1]]</f>
        <v>0</v>
      </c>
      <c r="S66">
        <v>2500</v>
      </c>
      <c r="T66" s="14">
        <v>104</v>
      </c>
      <c r="U66" s="14">
        <v>100</v>
      </c>
      <c r="V66" s="14">
        <v>74</v>
      </c>
      <c r="W66" s="14">
        <v>74</v>
      </c>
      <c r="X66" s="14">
        <v>1</v>
      </c>
    </row>
    <row r="67" spans="1:24" x14ac:dyDescent="0.25">
      <c r="A67" s="1">
        <v>44795</v>
      </c>
      <c r="B67" s="1" t="str">
        <f>TEXT(Table1[[#This Row],[Month]],"YYYY")</f>
        <v>2022</v>
      </c>
      <c r="C67" s="5">
        <v>39</v>
      </c>
      <c r="D67" s="6">
        <v>-23</v>
      </c>
      <c r="E67" s="6">
        <f t="shared" si="12"/>
        <v>16</v>
      </c>
      <c r="F67" s="7">
        <f>F66+SUM(Table1[[#This Row],[(a)Activity +]:[(a)Activity -]])</f>
        <v>1042</v>
      </c>
      <c r="G67" s="5">
        <v>37</v>
      </c>
      <c r="H67" s="6">
        <v>-21</v>
      </c>
      <c r="I67" s="6">
        <f t="shared" si="13"/>
        <v>16</v>
      </c>
      <c r="J67" s="6">
        <f>J66+SUM(Table1[[#This Row],[(i)Activity +]:[(i)Activity -]])</f>
        <v>1454</v>
      </c>
      <c r="K67" s="5">
        <f>SUM(Table1[[#This Row],[(a)Activity +]],Table1[[#This Row],[(i)Activity +]])</f>
        <v>76</v>
      </c>
      <c r="L67" s="6">
        <f>SUM(Table1[[#This Row],[(a)Activity -]],Table1[[#This Row],[(i)Activity -]])</f>
        <v>-44</v>
      </c>
      <c r="M67" s="6">
        <f t="shared" si="0"/>
        <v>2496</v>
      </c>
      <c r="N67" s="7">
        <f>Table1[[#This Row],[Total Registrants]]-M66</f>
        <v>32</v>
      </c>
      <c r="O67" s="6">
        <v>2497</v>
      </c>
      <c r="P67" s="6">
        <f>Table1[[#This Row],[Column3]]-Table1[[#This Row],[Total Registrants]]</f>
        <v>1</v>
      </c>
      <c r="Q67" s="6">
        <f>M66+SUM(Table1[[#This Row],[Total Activity +]:[Total Activity -]])-M66</f>
        <v>32</v>
      </c>
      <c r="R67" s="6">
        <f>Table1[[#This Row],[Change]]-Table1[[#This Row],[Column1]]</f>
        <v>0</v>
      </c>
      <c r="S67">
        <v>2500</v>
      </c>
      <c r="T67" s="14">
        <v>139</v>
      </c>
      <c r="U67" s="14">
        <v>77</v>
      </c>
      <c r="V67" s="14">
        <v>32</v>
      </c>
      <c r="W67" s="14">
        <v>32</v>
      </c>
      <c r="X67" s="14">
        <v>12</v>
      </c>
    </row>
    <row r="68" spans="1:24" x14ac:dyDescent="0.25">
      <c r="A68" s="1">
        <v>44805</v>
      </c>
      <c r="B68" s="1" t="str">
        <f>TEXT(Table1[[#This Row],[Month]],"YYYY")</f>
        <v>2022</v>
      </c>
      <c r="C68" s="5">
        <v>47</v>
      </c>
      <c r="D68" s="6">
        <v>-41</v>
      </c>
      <c r="E68" s="6">
        <f t="shared" si="12"/>
        <v>6</v>
      </c>
      <c r="F68" s="7">
        <f>F67+SUM(Table1[[#This Row],[(a)Activity +]:[(a)Activity -]])</f>
        <v>1048</v>
      </c>
      <c r="G68" s="5">
        <v>42</v>
      </c>
      <c r="H68" s="6">
        <v>-15</v>
      </c>
      <c r="I68" s="6">
        <f t="shared" si="13"/>
        <v>27</v>
      </c>
      <c r="J68" s="6">
        <f>J67+SUM(Table1[[#This Row],[(i)Activity +]:[(i)Activity -]])</f>
        <v>1481</v>
      </c>
      <c r="K68" s="5">
        <f>SUM(Table1[[#This Row],[(a)Activity +]],Table1[[#This Row],[(i)Activity +]])</f>
        <v>89</v>
      </c>
      <c r="L68" s="6">
        <f>SUM(Table1[[#This Row],[(a)Activity -]],Table1[[#This Row],[(i)Activity -]])</f>
        <v>-56</v>
      </c>
      <c r="M68" s="6">
        <f t="shared" ref="M68:M75" si="14">SUM(F68+J68)</f>
        <v>2529</v>
      </c>
      <c r="N68" s="7">
        <f>Table1[[#This Row],[Total Registrants]]-M67</f>
        <v>33</v>
      </c>
      <c r="O68" s="6">
        <v>2530</v>
      </c>
      <c r="P68" s="6">
        <f>Table1[[#This Row],[Column3]]-Table1[[#This Row],[Total Registrants]]</f>
        <v>1</v>
      </c>
      <c r="Q68" s="6">
        <f>M67+SUM(Table1[[#This Row],[Total Activity +]:[Total Activity -]])-M67</f>
        <v>33</v>
      </c>
      <c r="R68" s="6">
        <f>Table1[[#This Row],[Change]]-Table1[[#This Row],[Column1]]</f>
        <v>0</v>
      </c>
      <c r="S68">
        <v>2500</v>
      </c>
      <c r="T68" s="14">
        <v>142</v>
      </c>
      <c r="U68" s="14">
        <v>48</v>
      </c>
      <c r="V68" s="14">
        <v>53</v>
      </c>
      <c r="W68" s="14">
        <v>53</v>
      </c>
      <c r="X68" s="14">
        <v>8</v>
      </c>
    </row>
    <row r="69" spans="1:24" x14ac:dyDescent="0.25">
      <c r="A69" s="1">
        <v>44856</v>
      </c>
      <c r="B69" s="1" t="str">
        <f>TEXT(Table1[[#This Row],[Month]],"YYYY")</f>
        <v>2022</v>
      </c>
      <c r="C69" s="5">
        <v>27</v>
      </c>
      <c r="D69" s="6">
        <v>-1</v>
      </c>
      <c r="E69" s="6">
        <f t="shared" si="12"/>
        <v>26</v>
      </c>
      <c r="F69" s="7">
        <f>F68+SUM(Table1[[#This Row],[(a)Activity +]:[(a)Activity -]])</f>
        <v>1074</v>
      </c>
      <c r="G69" s="5">
        <v>15</v>
      </c>
      <c r="H69" s="6">
        <v>-3</v>
      </c>
      <c r="I69" s="6">
        <f t="shared" si="13"/>
        <v>12</v>
      </c>
      <c r="J69" s="6">
        <f>J68+SUM(Table1[[#This Row],[(i)Activity +]:[(i)Activity -]])</f>
        <v>1493</v>
      </c>
      <c r="K69" s="5">
        <f>SUM(Table1[[#This Row],[(a)Activity +]],Table1[[#This Row],[(i)Activity +]])</f>
        <v>42</v>
      </c>
      <c r="L69" s="6">
        <f>SUM(Table1[[#This Row],[(a)Activity -]],Table1[[#This Row],[(i)Activity -]])</f>
        <v>-4</v>
      </c>
      <c r="M69" s="6">
        <f t="shared" si="14"/>
        <v>2567</v>
      </c>
      <c r="N69" s="7">
        <f>Table1[[#This Row],[Total Registrants]]-M68</f>
        <v>38</v>
      </c>
      <c r="O69" s="6">
        <v>2568</v>
      </c>
      <c r="P69" s="6">
        <f>Table1[[#This Row],[Column3]]-Table1[[#This Row],[Total Registrants]]</f>
        <v>1</v>
      </c>
      <c r="Q69" s="6">
        <f>M68+SUM(Table1[[#This Row],[Total Activity +]:[Total Activity -]])-M68</f>
        <v>38</v>
      </c>
      <c r="R69" s="6">
        <f>Table1[[#This Row],[Change]]-Table1[[#This Row],[Column1]]</f>
        <v>0</v>
      </c>
      <c r="S69">
        <v>2500</v>
      </c>
      <c r="T69" s="14">
        <v>109</v>
      </c>
      <c r="U69" s="14">
        <v>93</v>
      </c>
      <c r="V69" s="14">
        <v>27</v>
      </c>
      <c r="W69" s="14">
        <v>27</v>
      </c>
      <c r="X69" s="14">
        <v>11</v>
      </c>
    </row>
    <row r="70" spans="1:24" x14ac:dyDescent="0.25">
      <c r="A70" s="1">
        <v>44887</v>
      </c>
      <c r="B70" s="1" t="str">
        <f>TEXT(Table1[[#This Row],[Month]],"YYYY")</f>
        <v>2022</v>
      </c>
      <c r="C70" s="5">
        <v>42</v>
      </c>
      <c r="D70" s="6">
        <v>-10</v>
      </c>
      <c r="E70" s="6">
        <f t="shared" si="12"/>
        <v>32</v>
      </c>
      <c r="F70" s="7">
        <f>F69+SUM(Table1[[#This Row],[(a)Activity +]:[(a)Activity -]])</f>
        <v>1106</v>
      </c>
      <c r="G70" s="5">
        <v>34</v>
      </c>
      <c r="H70" s="6">
        <v>-15</v>
      </c>
      <c r="I70" s="6">
        <f t="shared" si="13"/>
        <v>19</v>
      </c>
      <c r="J70" s="6">
        <f>J69+SUM(Table1[[#This Row],[(i)Activity +]:[(i)Activity -]])</f>
        <v>1512</v>
      </c>
      <c r="K70" s="5">
        <f>SUM(Table1[[#This Row],[(a)Activity +]],Table1[[#This Row],[(i)Activity +]])</f>
        <v>76</v>
      </c>
      <c r="L70" s="6">
        <f>SUM(Table1[[#This Row],[(a)Activity -]],Table1[[#This Row],[(i)Activity -]])</f>
        <v>-25</v>
      </c>
      <c r="M70" s="6">
        <f t="shared" si="14"/>
        <v>2618</v>
      </c>
      <c r="N70" s="7">
        <f>Table1[[#This Row],[Total Registrants]]-M69</f>
        <v>51</v>
      </c>
      <c r="O70" s="6">
        <v>2619</v>
      </c>
      <c r="P70" s="6">
        <f>Table1[[#This Row],[Column3]]-Table1[[#This Row],[Total Registrants]]</f>
        <v>1</v>
      </c>
      <c r="Q70" s="6">
        <f>M69+SUM(Table1[[#This Row],[Total Activity +]:[Total Activity -]])-M69</f>
        <v>51</v>
      </c>
      <c r="R70" s="6">
        <f>Table1[[#This Row],[Change]]-Table1[[#This Row],[Column1]]</f>
        <v>0</v>
      </c>
      <c r="S70">
        <v>2500</v>
      </c>
      <c r="T70" s="14">
        <v>199</v>
      </c>
      <c r="U70" s="14">
        <v>106</v>
      </c>
      <c r="V70" s="14">
        <v>40</v>
      </c>
      <c r="W70" s="14">
        <v>40</v>
      </c>
      <c r="X70" s="14">
        <v>14</v>
      </c>
    </row>
    <row r="71" spans="1:24" x14ac:dyDescent="0.25">
      <c r="A71" s="1">
        <v>44896</v>
      </c>
      <c r="B71" s="1" t="str">
        <f>TEXT(Table1[[#This Row],[Month]],"YYYY")</f>
        <v>2022</v>
      </c>
      <c r="C71" s="5">
        <v>48</v>
      </c>
      <c r="D71" s="6">
        <v>-30</v>
      </c>
      <c r="E71" s="6">
        <f t="shared" si="12"/>
        <v>18</v>
      </c>
      <c r="F71" s="7">
        <f>F70+SUM(Table1[[#This Row],[(a)Activity +]:[(a)Activity -]])</f>
        <v>1124</v>
      </c>
      <c r="G71" s="5">
        <v>60</v>
      </c>
      <c r="H71" s="6">
        <v>-9</v>
      </c>
      <c r="I71" s="6">
        <f t="shared" si="13"/>
        <v>51</v>
      </c>
      <c r="J71" s="6">
        <f>J70+SUM(Table1[[#This Row],[(i)Activity +]:[(i)Activity -]])</f>
        <v>1563</v>
      </c>
      <c r="K71" s="5">
        <f>SUM(Table1[[#This Row],[(a)Activity +]],Table1[[#This Row],[(i)Activity +]])</f>
        <v>108</v>
      </c>
      <c r="L71" s="6">
        <f>SUM(Table1[[#This Row],[(a)Activity -]],Table1[[#This Row],[(i)Activity -]])</f>
        <v>-39</v>
      </c>
      <c r="M71" s="6">
        <f t="shared" si="14"/>
        <v>2687</v>
      </c>
      <c r="N71" s="7">
        <f>Table1[[#This Row],[Total Registrants]]-M70</f>
        <v>69</v>
      </c>
      <c r="O71" s="6">
        <v>2688</v>
      </c>
      <c r="P71" s="6">
        <f>Table1[[#This Row],[Column3]]-Table1[[#This Row],[Total Registrants]]</f>
        <v>1</v>
      </c>
      <c r="Q71" s="6">
        <f>M70+SUM(Table1[[#This Row],[Total Activity +]:[Total Activity -]])-M70</f>
        <v>69</v>
      </c>
      <c r="R71" s="6">
        <f>Table1[[#This Row],[Change]]-Table1[[#This Row],[Column1]]</f>
        <v>0</v>
      </c>
      <c r="S71">
        <v>2500</v>
      </c>
      <c r="T71" s="14">
        <v>114</v>
      </c>
      <c r="U71" s="14">
        <v>67</v>
      </c>
      <c r="V71" s="14">
        <v>37</v>
      </c>
      <c r="W71" s="14">
        <v>37</v>
      </c>
      <c r="X71" s="14">
        <v>30</v>
      </c>
    </row>
    <row r="72" spans="1:24" x14ac:dyDescent="0.25">
      <c r="A72" s="1">
        <v>44927</v>
      </c>
      <c r="B72" s="1" t="str">
        <f>TEXT(Table1[[#This Row],[Month]],"YYYY")</f>
        <v>2023</v>
      </c>
      <c r="C72" s="5">
        <v>43</v>
      </c>
      <c r="D72" s="6">
        <v>-14</v>
      </c>
      <c r="E72" s="6">
        <f t="shared" si="12"/>
        <v>29</v>
      </c>
      <c r="F72" s="7">
        <f>F71+SUM(Table1[[#This Row],[(a)Activity +]:[(a)Activity -]])</f>
        <v>1153</v>
      </c>
      <c r="G72" s="5">
        <v>48</v>
      </c>
      <c r="H72" s="6">
        <v>-11</v>
      </c>
      <c r="I72" s="6">
        <f t="shared" si="13"/>
        <v>37</v>
      </c>
      <c r="J72" s="6">
        <f>J71+SUM(Table1[[#This Row],[(i)Activity +]:[(i)Activity -]])</f>
        <v>1600</v>
      </c>
      <c r="K72" s="5">
        <f>SUM(Table1[[#This Row],[(a)Activity +]],Table1[[#This Row],[(i)Activity +]])</f>
        <v>91</v>
      </c>
      <c r="L72" s="6">
        <f>SUM(Table1[[#This Row],[(a)Activity -]],Table1[[#This Row],[(i)Activity -]])</f>
        <v>-25</v>
      </c>
      <c r="M72" s="6">
        <f t="shared" si="14"/>
        <v>2753</v>
      </c>
      <c r="N72" s="7">
        <f>Table1[[#This Row],[Total Registrants]]-M71</f>
        <v>66</v>
      </c>
      <c r="O72" s="6">
        <v>2754</v>
      </c>
      <c r="P72" s="6">
        <f>Table1[[#This Row],[Column3]]-Table1[[#This Row],[Total Registrants]]</f>
        <v>1</v>
      </c>
      <c r="Q72" s="6">
        <f>M71+SUM(Table1[[#This Row],[Total Activity +]:[Total Activity -]])-M71</f>
        <v>66</v>
      </c>
      <c r="R72" s="6">
        <f>Table1[[#This Row],[Change]]-Table1[[#This Row],[Column1]]</f>
        <v>0</v>
      </c>
      <c r="S72">
        <v>2500</v>
      </c>
      <c r="T72" s="14">
        <v>157</v>
      </c>
      <c r="U72" s="14">
        <v>1391</v>
      </c>
      <c r="V72" s="14">
        <v>40</v>
      </c>
      <c r="W72" s="14">
        <v>40</v>
      </c>
      <c r="X72" s="14">
        <v>45</v>
      </c>
    </row>
    <row r="73" spans="1:24" x14ac:dyDescent="0.25">
      <c r="A73" s="1">
        <v>44958</v>
      </c>
      <c r="B73" s="1" t="str">
        <f>TEXT(Table1[[#This Row],[Month]],"YYYY")</f>
        <v>2023</v>
      </c>
      <c r="C73" s="5">
        <v>9</v>
      </c>
      <c r="D73" s="6">
        <v>-9</v>
      </c>
      <c r="E73" s="6">
        <f t="shared" si="12"/>
        <v>0</v>
      </c>
      <c r="F73" s="7">
        <f>F72+SUM(Table1[[#This Row],[(a)Activity +]:[(a)Activity -]])</f>
        <v>1153</v>
      </c>
      <c r="G73" s="5">
        <v>61</v>
      </c>
      <c r="H73" s="6">
        <v>-7</v>
      </c>
      <c r="I73" s="6">
        <f t="shared" si="13"/>
        <v>54</v>
      </c>
      <c r="J73" s="6">
        <f>J72+SUM(Table1[[#This Row],[(i)Activity +]:[(i)Activity -]])</f>
        <v>1654</v>
      </c>
      <c r="K73" s="5">
        <f>SUM(Table1[[#This Row],[(a)Activity +]],Table1[[#This Row],[(i)Activity +]])</f>
        <v>70</v>
      </c>
      <c r="L73" s="6">
        <f>SUM(Table1[[#This Row],[(a)Activity -]],Table1[[#This Row],[(i)Activity -]])</f>
        <v>-16</v>
      </c>
      <c r="M73" s="6">
        <f t="shared" si="14"/>
        <v>2807</v>
      </c>
      <c r="N73" s="7">
        <f>Table1[[#This Row],[Total Registrants]]-M72</f>
        <v>54</v>
      </c>
      <c r="O73" s="6">
        <v>2808</v>
      </c>
      <c r="P73" s="6">
        <f>Table1[[#This Row],[Column3]]-Table1[[#This Row],[Total Registrants]]</f>
        <v>1</v>
      </c>
      <c r="Q73" s="6">
        <f>M72+SUM(Table1[[#This Row],[Total Activity +]:[Total Activity -]])-M72</f>
        <v>54</v>
      </c>
      <c r="R73" s="6">
        <f>Table1[[#This Row],[Change]]-Table1[[#This Row],[Column1]]</f>
        <v>0</v>
      </c>
      <c r="S73">
        <v>2500</v>
      </c>
      <c r="T73" s="14">
        <v>36</v>
      </c>
      <c r="U73" s="14">
        <v>1303</v>
      </c>
      <c r="V73" s="14">
        <v>80</v>
      </c>
      <c r="W73" s="14">
        <v>80</v>
      </c>
      <c r="X73" s="14">
        <v>34</v>
      </c>
    </row>
    <row r="74" spans="1:24" x14ac:dyDescent="0.25">
      <c r="A74" s="1">
        <v>44986</v>
      </c>
      <c r="B74" s="1" t="str">
        <f>TEXT(Table1[[#This Row],[Month]],"YYYY")</f>
        <v>2023</v>
      </c>
      <c r="C74" s="5">
        <v>41</v>
      </c>
      <c r="D74" s="6">
        <v>-26</v>
      </c>
      <c r="E74" s="6">
        <f t="shared" si="12"/>
        <v>15</v>
      </c>
      <c r="F74" s="7">
        <f>F73+SUM(Table1[[#This Row],[(a)Activity +]:[(a)Activity -]])</f>
        <v>1168</v>
      </c>
      <c r="G74" s="5">
        <v>75</v>
      </c>
      <c r="H74" s="6">
        <v>-21</v>
      </c>
      <c r="I74" s="6">
        <f t="shared" si="13"/>
        <v>54</v>
      </c>
      <c r="J74" s="6">
        <f>J73+SUM(Table1[[#This Row],[(i)Activity +]:[(i)Activity -]])</f>
        <v>1708</v>
      </c>
      <c r="K74" s="5">
        <f>SUM(Table1[[#This Row],[(a)Activity +]],Table1[[#This Row],[(i)Activity +]])</f>
        <v>116</v>
      </c>
      <c r="L74" s="6">
        <f>SUM(Table1[[#This Row],[(a)Activity -]],Table1[[#This Row],[(i)Activity -]])</f>
        <v>-47</v>
      </c>
      <c r="M74" s="6">
        <f t="shared" si="14"/>
        <v>2876</v>
      </c>
      <c r="N74" s="7">
        <f>Table1[[#This Row],[Total Registrants]]-M73</f>
        <v>69</v>
      </c>
      <c r="O74" s="6">
        <v>2877</v>
      </c>
      <c r="P74" s="6">
        <f>Table1[[#This Row],[Column3]]-Table1[[#This Row],[Total Registrants]]</f>
        <v>1</v>
      </c>
      <c r="Q74" s="6">
        <f>M73+SUM(Table1[[#This Row],[Total Activity +]:[Total Activity -]])-M73</f>
        <v>69</v>
      </c>
      <c r="R74" s="6">
        <f>Table1[[#This Row],[Change]]-Table1[[#This Row],[Column1]]</f>
        <v>0</v>
      </c>
      <c r="S74">
        <v>2500</v>
      </c>
      <c r="T74" s="14">
        <v>186</v>
      </c>
      <c r="U74" s="14">
        <v>1528</v>
      </c>
      <c r="V74" s="14">
        <v>68</v>
      </c>
      <c r="W74" s="14">
        <v>68</v>
      </c>
      <c r="X74" s="14">
        <v>47</v>
      </c>
    </row>
    <row r="75" spans="1:24" x14ac:dyDescent="0.25">
      <c r="A75" s="1">
        <v>45017</v>
      </c>
      <c r="B75" s="1" t="str">
        <f>TEXT(Table1[[#This Row],[Month]],"YYYY")</f>
        <v>2023</v>
      </c>
      <c r="C75" s="5">
        <v>21</v>
      </c>
      <c r="D75" s="6">
        <v>-25</v>
      </c>
      <c r="E75" s="6">
        <f t="shared" si="12"/>
        <v>-4</v>
      </c>
      <c r="F75" s="7">
        <f>F74+SUM(Table1[[#This Row],[(a)Activity +]:[(a)Activity -]])</f>
        <v>1164</v>
      </c>
      <c r="G75" s="5">
        <v>19</v>
      </c>
      <c r="H75" s="6">
        <v>-10</v>
      </c>
      <c r="I75" s="6">
        <f t="shared" si="13"/>
        <v>9</v>
      </c>
      <c r="J75" s="6">
        <f>J74+SUM(Table1[[#This Row],[(i)Activity +]:[(i)Activity -]])</f>
        <v>1717</v>
      </c>
      <c r="K75" s="5">
        <f>SUM(Table1[[#This Row],[(a)Activity +]],Table1[[#This Row],[(i)Activity +]])</f>
        <v>40</v>
      </c>
      <c r="L75" s="6">
        <f>SUM(Table1[[#This Row],[(a)Activity -]],Table1[[#This Row],[(i)Activity -]])</f>
        <v>-35</v>
      </c>
      <c r="M75" s="6">
        <f t="shared" si="14"/>
        <v>2881</v>
      </c>
      <c r="N75" s="7">
        <f>Table1[[#This Row],[Total Registrants]]-M74</f>
        <v>5</v>
      </c>
      <c r="O75" s="6">
        <v>2882</v>
      </c>
      <c r="P75" s="6">
        <f>Table1[[#This Row],[Column3]]-Table1[[#This Row],[Total Registrants]]</f>
        <v>1</v>
      </c>
      <c r="Q75" s="6">
        <f>M74+SUM(Table1[[#This Row],[Total Activity +]:[Total Activity -]])-M74</f>
        <v>5</v>
      </c>
      <c r="R75" s="6">
        <f>Table1[[#This Row],[Change]]-Table1[[#This Row],[Column1]]</f>
        <v>0</v>
      </c>
      <c r="S75">
        <v>2500</v>
      </c>
      <c r="T75" s="14">
        <v>186</v>
      </c>
      <c r="U75" s="14">
        <v>1482</v>
      </c>
      <c r="V75" s="14">
        <v>15</v>
      </c>
      <c r="W75" s="14">
        <v>15</v>
      </c>
      <c r="X75" s="14">
        <v>42</v>
      </c>
    </row>
    <row r="135" spans="32:32" x14ac:dyDescent="0.25">
      <c r="AF135" t="s">
        <v>33</v>
      </c>
    </row>
  </sheetData>
  <mergeCells count="8">
    <mergeCell ref="AC14:AC15"/>
    <mergeCell ref="AD14:AD15"/>
    <mergeCell ref="Y14:Y15"/>
    <mergeCell ref="C1:F1"/>
    <mergeCell ref="G1:J1"/>
    <mergeCell ref="K1:N1"/>
    <mergeCell ref="Z14:AB14"/>
    <mergeCell ref="Z15:AB15"/>
  </mergeCells>
  <phoneticPr fontId="3" type="noConversion"/>
  <pageMargins left="0.7" right="0.7" top="0.75" bottom="0.75" header="0.3" footer="0.3"/>
  <pageSetup scale="36" fitToWidth="0" orientation="portrait" r:id="rId1"/>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8FA8CA-D434-4ED9-A75A-E9B61649DDE9}">
  <sheetPr>
    <pageSetUpPr fitToPage="1"/>
  </sheetPr>
  <dimension ref="A1:S85"/>
  <sheetViews>
    <sheetView tabSelected="1" zoomScale="80" zoomScaleNormal="80" workbookViewId="0">
      <selection activeCell="G90" sqref="G90"/>
    </sheetView>
  </sheetViews>
  <sheetFormatPr defaultRowHeight="15" x14ac:dyDescent="0.25"/>
  <cols>
    <col min="1" max="1" width="9.85546875" customWidth="1"/>
    <col min="2" max="2" width="8.85546875" customWidth="1"/>
    <col min="3" max="3" width="15" bestFit="1" customWidth="1"/>
    <col min="4" max="4" width="14.5703125" bestFit="1" customWidth="1"/>
    <col min="5" max="5" width="9.85546875" bestFit="1" customWidth="1"/>
    <col min="6" max="6" width="21.28515625" bestFit="1" customWidth="1"/>
    <col min="7" max="7" width="14.42578125" bestFit="1" customWidth="1"/>
    <col min="8" max="8" width="14.140625" bestFit="1" customWidth="1"/>
    <col min="9" max="9" width="9.28515625" bestFit="1" customWidth="1"/>
    <col min="10" max="10" width="23.5703125" bestFit="1" customWidth="1"/>
    <col min="11" max="11" width="17.7109375" bestFit="1" customWidth="1"/>
    <col min="12" max="12" width="17.28515625" bestFit="1" customWidth="1"/>
    <col min="13" max="13" width="17.85546875" customWidth="1"/>
    <col min="14" max="14" width="9.7109375" customWidth="1"/>
    <col min="15" max="15" width="12.42578125" customWidth="1"/>
    <col min="16" max="16" width="36.7109375" bestFit="1" customWidth="1"/>
    <col min="17" max="18" width="22.85546875" bestFit="1" customWidth="1"/>
    <col min="19" max="19" width="24" bestFit="1" customWidth="1"/>
  </cols>
  <sheetData>
    <row r="1" spans="1:19" x14ac:dyDescent="0.25">
      <c r="A1" s="18"/>
      <c r="B1" s="18"/>
      <c r="C1" s="43" t="s">
        <v>0</v>
      </c>
      <c r="D1" s="43"/>
      <c r="E1" s="43"/>
      <c r="F1" s="43"/>
      <c r="G1" s="44" t="s">
        <v>1</v>
      </c>
      <c r="H1" s="44"/>
      <c r="I1" s="44"/>
      <c r="J1" s="44"/>
      <c r="K1" s="45" t="s">
        <v>2</v>
      </c>
      <c r="L1" s="45"/>
      <c r="M1" s="45"/>
      <c r="N1" s="45"/>
      <c r="O1" s="21"/>
      <c r="P1" s="46" t="s">
        <v>35</v>
      </c>
      <c r="Q1" s="46"/>
      <c r="R1" s="46"/>
      <c r="S1" s="46"/>
    </row>
    <row r="2" spans="1:19" x14ac:dyDescent="0.25">
      <c r="A2" t="s">
        <v>3</v>
      </c>
      <c r="B2" t="s">
        <v>4</v>
      </c>
      <c r="C2" s="16" t="s">
        <v>5</v>
      </c>
      <c r="D2" s="16" t="s">
        <v>6</v>
      </c>
      <c r="E2" s="16" t="s">
        <v>7</v>
      </c>
      <c r="F2" s="16" t="s">
        <v>8</v>
      </c>
      <c r="G2" s="17" t="s">
        <v>9</v>
      </c>
      <c r="H2" s="17" t="s">
        <v>10</v>
      </c>
      <c r="I2" s="17" t="s">
        <v>11</v>
      </c>
      <c r="J2" s="17" t="s">
        <v>12</v>
      </c>
      <c r="K2" t="s">
        <v>13</v>
      </c>
      <c r="L2" t="s">
        <v>14</v>
      </c>
      <c r="M2" t="s">
        <v>15</v>
      </c>
      <c r="N2" t="s">
        <v>16</v>
      </c>
      <c r="O2" t="s">
        <v>22</v>
      </c>
      <c r="P2" s="20" t="s">
        <v>36</v>
      </c>
      <c r="Q2" s="19" t="s">
        <v>24</v>
      </c>
      <c r="R2" s="19" t="s">
        <v>25</v>
      </c>
      <c r="S2" s="19" t="s">
        <v>37</v>
      </c>
    </row>
    <row r="3" spans="1:19" hidden="1" x14ac:dyDescent="0.25">
      <c r="A3" s="1">
        <v>42842</v>
      </c>
      <c r="B3" s="1" t="str">
        <f>TEXT(Table1[[#This Row],[Month]],"YYYY")</f>
        <v>2017</v>
      </c>
      <c r="C3" s="6">
        <v>44</v>
      </c>
      <c r="D3" s="6">
        <v>-42</v>
      </c>
      <c r="E3" s="6">
        <f>SUM(C3+D3)</f>
        <v>2</v>
      </c>
      <c r="F3" s="6">
        <v>1011</v>
      </c>
      <c r="G3" s="6">
        <v>70</v>
      </c>
      <c r="H3" s="6">
        <v>-25</v>
      </c>
      <c r="I3" s="6">
        <f>SUM(G3+H3)</f>
        <v>45</v>
      </c>
      <c r="J3" s="6">
        <v>1124</v>
      </c>
      <c r="K3" s="6">
        <f>SUM(Table1[[#This Row],[(a)Activity +]],Table1[[#This Row],[(i)Activity +]])</f>
        <v>114</v>
      </c>
      <c r="L3" s="6">
        <f>SUM(Table1[[#This Row],[(a)Activity -]],Table1[[#This Row],[(i)Activity -]])</f>
        <v>-67</v>
      </c>
      <c r="M3" s="6">
        <f>SUM(F3+J3)</f>
        <v>2135</v>
      </c>
      <c r="N3" s="6"/>
      <c r="O3" s="6"/>
      <c r="P3" s="6"/>
      <c r="Q3" s="6"/>
      <c r="R3" s="6"/>
      <c r="S3" s="6"/>
    </row>
    <row r="4" spans="1:19" hidden="1" x14ac:dyDescent="0.25">
      <c r="A4" s="1">
        <v>42872</v>
      </c>
      <c r="B4" s="1" t="str">
        <f>TEXT(Table1[[#This Row],[Month]],"YYYY")</f>
        <v>2017</v>
      </c>
      <c r="C4" s="6">
        <v>11</v>
      </c>
      <c r="D4" s="6">
        <v>-50</v>
      </c>
      <c r="E4" s="6">
        <f>SUM(C4+D4)</f>
        <v>-39</v>
      </c>
      <c r="F4" s="6">
        <f>F3+SUM(Table1[[#This Row],[(a)Activity +]:[(a)Activity -]])</f>
        <v>972</v>
      </c>
      <c r="G4" s="6">
        <v>14</v>
      </c>
      <c r="H4" s="6">
        <v>-23</v>
      </c>
      <c r="I4" s="6">
        <f>SUM(G4+H4)</f>
        <v>-9</v>
      </c>
      <c r="J4" s="6">
        <f>J3+SUM(Table1[[#This Row],[(i)Activity +]:[(i)Activity -]])</f>
        <v>1115</v>
      </c>
      <c r="K4" s="6">
        <f>SUM(Table1[[#This Row],[(a)Activity +]],Table1[[#This Row],[(i)Activity +]])</f>
        <v>25</v>
      </c>
      <c r="L4" s="6">
        <f>SUM(Table1[[#This Row],[(a)Activity -]],Table1[[#This Row],[(i)Activity -]])</f>
        <v>-73</v>
      </c>
      <c r="M4" s="6">
        <f t="shared" ref="M4:M67" si="0">SUM(F4+J4)</f>
        <v>2087</v>
      </c>
      <c r="N4" s="6">
        <f>Table1[[#This Row],[Total Registrants]]-M3</f>
        <v>-48</v>
      </c>
      <c r="O4" s="6"/>
      <c r="P4" s="6"/>
      <c r="Q4" s="6"/>
      <c r="R4" s="6"/>
      <c r="S4" s="6"/>
    </row>
    <row r="5" spans="1:19" hidden="1" x14ac:dyDescent="0.25">
      <c r="A5" s="1">
        <v>42903</v>
      </c>
      <c r="B5" s="1" t="str">
        <f>TEXT(Table1[[#This Row],[Month]],"YYYY")</f>
        <v>2017</v>
      </c>
      <c r="C5" s="6">
        <v>4</v>
      </c>
      <c r="D5" s="6">
        <v>-7</v>
      </c>
      <c r="E5" s="6">
        <f>SUM(C5+D5)</f>
        <v>-3</v>
      </c>
      <c r="F5" s="6">
        <f>F4+SUM(Table1[[#This Row],[(a)Activity +]:[(a)Activity -]])</f>
        <v>969</v>
      </c>
      <c r="G5" s="6">
        <v>21</v>
      </c>
      <c r="H5" s="6">
        <v>-38</v>
      </c>
      <c r="I5" s="6">
        <f>SUM(G5+H5)</f>
        <v>-17</v>
      </c>
      <c r="J5" s="6">
        <f>J4+SUM(Table1[[#This Row],[(i)Activity +]:[(i)Activity -]])</f>
        <v>1098</v>
      </c>
      <c r="K5" s="6">
        <f>SUM(Table1[[#This Row],[(a)Activity +]],Table1[[#This Row],[(i)Activity +]])</f>
        <v>25</v>
      </c>
      <c r="L5" s="6">
        <f>SUM(Table1[[#This Row],[(a)Activity -]],Table1[[#This Row],[(i)Activity -]])</f>
        <v>-45</v>
      </c>
      <c r="M5" s="6">
        <f t="shared" si="0"/>
        <v>2067</v>
      </c>
      <c r="N5" s="6">
        <f>Table1[[#This Row],[Total Registrants]]-M4</f>
        <v>-20</v>
      </c>
      <c r="O5" s="6"/>
      <c r="P5" s="6"/>
      <c r="Q5" s="6"/>
      <c r="R5" s="6"/>
      <c r="S5" s="6"/>
    </row>
    <row r="6" spans="1:19" hidden="1" x14ac:dyDescent="0.25">
      <c r="A6" s="1">
        <v>42933</v>
      </c>
      <c r="B6" s="1" t="str">
        <f>TEXT(Table1[[#This Row],[Month]],"YYYY")</f>
        <v>2017</v>
      </c>
      <c r="C6" s="6">
        <v>32</v>
      </c>
      <c r="D6" s="6">
        <v>-19</v>
      </c>
      <c r="E6" s="6">
        <f>SUM(C6+D6)</f>
        <v>13</v>
      </c>
      <c r="F6" s="6">
        <f>F5+SUM(Table1[[#This Row],[(a)Activity +]:[(a)Activity -]])</f>
        <v>982</v>
      </c>
      <c r="G6" s="6">
        <v>4</v>
      </c>
      <c r="H6" s="6">
        <v>-29</v>
      </c>
      <c r="I6" s="6">
        <f>SUM(G6+H6)</f>
        <v>-25</v>
      </c>
      <c r="J6" s="6">
        <f>J5+SUM(Table1[[#This Row],[(i)Activity +]:[(i)Activity -]])</f>
        <v>1073</v>
      </c>
      <c r="K6" s="6">
        <f>SUM(Table1[[#This Row],[(a)Activity +]],Table1[[#This Row],[(i)Activity +]])</f>
        <v>36</v>
      </c>
      <c r="L6" s="6">
        <f>SUM(Table1[[#This Row],[(a)Activity -]],Table1[[#This Row],[(i)Activity -]])</f>
        <v>-48</v>
      </c>
      <c r="M6" s="6">
        <f t="shared" si="0"/>
        <v>2055</v>
      </c>
      <c r="N6" s="6">
        <f>Table1[[#This Row],[Total Registrants]]-M5</f>
        <v>-12</v>
      </c>
      <c r="O6" s="6"/>
      <c r="P6" s="6"/>
      <c r="Q6" s="6"/>
      <c r="R6" s="6"/>
      <c r="S6" s="6"/>
    </row>
    <row r="7" spans="1:19" hidden="1" x14ac:dyDescent="0.25">
      <c r="A7" s="1">
        <v>42964</v>
      </c>
      <c r="B7" s="1" t="str">
        <f>TEXT(Table1[[#This Row],[Month]],"YYYY")</f>
        <v>2017</v>
      </c>
      <c r="C7" s="6">
        <v>14</v>
      </c>
      <c r="D7" s="6">
        <v>-18</v>
      </c>
      <c r="E7" s="6">
        <f t="shared" ref="E7:E11" si="1">SUM(C7+D7)</f>
        <v>-4</v>
      </c>
      <c r="F7" s="6">
        <f>F6+SUM(Table1[[#This Row],[(a)Activity +]:[(a)Activity -]])</f>
        <v>978</v>
      </c>
      <c r="G7" s="6">
        <v>13</v>
      </c>
      <c r="H7" s="6">
        <v>-25</v>
      </c>
      <c r="I7" s="6">
        <f t="shared" ref="I7:I11" si="2">SUM(G7+H7)</f>
        <v>-12</v>
      </c>
      <c r="J7" s="6">
        <f>J6+SUM(Table1[[#This Row],[(i)Activity +]:[(i)Activity -]])</f>
        <v>1061</v>
      </c>
      <c r="K7" s="6">
        <f>SUM(Table1[[#This Row],[(a)Activity +]],Table1[[#This Row],[(i)Activity +]])</f>
        <v>27</v>
      </c>
      <c r="L7" s="6">
        <f>SUM(Table1[[#This Row],[(a)Activity -]],Table1[[#This Row],[(i)Activity -]])</f>
        <v>-43</v>
      </c>
      <c r="M7" s="6">
        <f t="shared" si="0"/>
        <v>2039</v>
      </c>
      <c r="N7" s="6">
        <f>Table1[[#This Row],[Total Registrants]]-M6</f>
        <v>-16</v>
      </c>
      <c r="O7" s="6"/>
      <c r="P7" s="6"/>
      <c r="Q7" s="6"/>
      <c r="R7" s="6"/>
      <c r="S7" s="6"/>
    </row>
    <row r="8" spans="1:19" hidden="1" x14ac:dyDescent="0.25">
      <c r="A8" s="1">
        <v>42995</v>
      </c>
      <c r="B8" s="1" t="str">
        <f>TEXT(Table1[[#This Row],[Month]],"YYYY")</f>
        <v>2017</v>
      </c>
      <c r="C8" s="6">
        <v>5</v>
      </c>
      <c r="D8" s="6">
        <v>-8</v>
      </c>
      <c r="E8" s="6">
        <f t="shared" si="1"/>
        <v>-3</v>
      </c>
      <c r="F8" s="6">
        <f>F7+SUM(Table1[[#This Row],[(a)Activity +]:[(a)Activity -]])</f>
        <v>975</v>
      </c>
      <c r="G8" s="6">
        <v>22</v>
      </c>
      <c r="H8" s="6">
        <v>-32</v>
      </c>
      <c r="I8" s="6">
        <f t="shared" si="2"/>
        <v>-10</v>
      </c>
      <c r="J8" s="6">
        <f>J7+SUM(Table1[[#This Row],[(i)Activity +]:[(i)Activity -]])</f>
        <v>1051</v>
      </c>
      <c r="K8" s="6">
        <f>SUM(Table1[[#This Row],[(a)Activity +]],Table1[[#This Row],[(i)Activity +]])</f>
        <v>27</v>
      </c>
      <c r="L8" s="6">
        <f>SUM(Table1[[#This Row],[(a)Activity -]],Table1[[#This Row],[(i)Activity -]])</f>
        <v>-40</v>
      </c>
      <c r="M8" s="6">
        <f t="shared" si="0"/>
        <v>2026</v>
      </c>
      <c r="N8" s="6">
        <f>Table1[[#This Row],[Total Registrants]]-M7</f>
        <v>-13</v>
      </c>
      <c r="O8" s="6"/>
      <c r="P8" s="6"/>
      <c r="Q8" s="6"/>
      <c r="R8" s="6"/>
      <c r="S8" s="6"/>
    </row>
    <row r="9" spans="1:19" hidden="1" x14ac:dyDescent="0.25">
      <c r="A9" s="1">
        <v>43025</v>
      </c>
      <c r="B9" s="1" t="str">
        <f>TEXT(Table1[[#This Row],[Month]],"YYYY")</f>
        <v>2017</v>
      </c>
      <c r="C9" s="6">
        <v>24</v>
      </c>
      <c r="D9" s="6">
        <v>-33</v>
      </c>
      <c r="E9" s="6">
        <f t="shared" si="1"/>
        <v>-9</v>
      </c>
      <c r="F9" s="6">
        <f>F8+SUM(Table1[[#This Row],[(a)Activity +]:[(a)Activity -]])</f>
        <v>966</v>
      </c>
      <c r="G9" s="6">
        <v>50</v>
      </c>
      <c r="H9" s="6">
        <v>-40</v>
      </c>
      <c r="I9" s="6">
        <f t="shared" si="2"/>
        <v>10</v>
      </c>
      <c r="J9" s="6">
        <f>J8+SUM(Table1[[#This Row],[(i)Activity +]:[(i)Activity -]])</f>
        <v>1061</v>
      </c>
      <c r="K9" s="6">
        <f>SUM(Table1[[#This Row],[(a)Activity +]],Table1[[#This Row],[(i)Activity +]])</f>
        <v>74</v>
      </c>
      <c r="L9" s="6">
        <f>SUM(Table1[[#This Row],[(a)Activity -]],Table1[[#This Row],[(i)Activity -]])</f>
        <v>-73</v>
      </c>
      <c r="M9" s="6">
        <f t="shared" si="0"/>
        <v>2027</v>
      </c>
      <c r="N9" s="6">
        <f>Table1[[#This Row],[Total Registrants]]-M8</f>
        <v>1</v>
      </c>
      <c r="O9" s="6"/>
      <c r="P9" s="6"/>
      <c r="Q9" s="6"/>
      <c r="R9" s="6"/>
      <c r="S9" s="6"/>
    </row>
    <row r="10" spans="1:19" hidden="1" x14ac:dyDescent="0.25">
      <c r="A10" s="1">
        <v>43056</v>
      </c>
      <c r="B10" s="1" t="str">
        <f>TEXT(Table1[[#This Row],[Month]],"YYYY")</f>
        <v>2017</v>
      </c>
      <c r="C10" s="6">
        <v>4</v>
      </c>
      <c r="D10" s="6">
        <v>-17</v>
      </c>
      <c r="E10" s="6">
        <f t="shared" si="1"/>
        <v>-13</v>
      </c>
      <c r="F10" s="6">
        <f>F9+SUM(Table1[[#This Row],[(a)Activity +]:[(a)Activity -]])</f>
        <v>953</v>
      </c>
      <c r="G10" s="6">
        <v>13</v>
      </c>
      <c r="H10" s="6">
        <v>-42</v>
      </c>
      <c r="I10" s="6">
        <f t="shared" si="2"/>
        <v>-29</v>
      </c>
      <c r="J10" s="6">
        <f>J9+SUM(Table1[[#This Row],[(i)Activity +]:[(i)Activity -]])</f>
        <v>1032</v>
      </c>
      <c r="K10" s="6">
        <f>SUM(Table1[[#This Row],[(a)Activity +]],Table1[[#This Row],[(i)Activity +]])</f>
        <v>17</v>
      </c>
      <c r="L10" s="6">
        <f>SUM(Table1[[#This Row],[(a)Activity -]],Table1[[#This Row],[(i)Activity -]])</f>
        <v>-59</v>
      </c>
      <c r="M10" s="6">
        <f t="shared" si="0"/>
        <v>1985</v>
      </c>
      <c r="N10" s="6">
        <f>Table1[[#This Row],[Total Registrants]]-M9</f>
        <v>-42</v>
      </c>
      <c r="O10" s="6"/>
      <c r="P10" s="6"/>
      <c r="Q10" s="6"/>
      <c r="R10" s="6"/>
      <c r="S10" s="6"/>
    </row>
    <row r="11" spans="1:19" hidden="1" x14ac:dyDescent="0.25">
      <c r="A11" s="1">
        <v>43086</v>
      </c>
      <c r="B11" s="1" t="str">
        <f>TEXT(Table1[[#This Row],[Month]],"YYYY")</f>
        <v>2017</v>
      </c>
      <c r="C11" s="6">
        <v>32</v>
      </c>
      <c r="D11" s="6">
        <v>-30</v>
      </c>
      <c r="E11" s="6">
        <f t="shared" si="1"/>
        <v>2</v>
      </c>
      <c r="F11" s="6">
        <f>F10+SUM(Table1[[#This Row],[(a)Activity +]:[(a)Activity -]])</f>
        <v>955</v>
      </c>
      <c r="G11" s="6">
        <v>16</v>
      </c>
      <c r="H11" s="6">
        <v>-17</v>
      </c>
      <c r="I11" s="6">
        <f t="shared" si="2"/>
        <v>-1</v>
      </c>
      <c r="J11" s="6">
        <f>J10+SUM(Table1[[#This Row],[(i)Activity +]:[(i)Activity -]])</f>
        <v>1031</v>
      </c>
      <c r="K11" s="6">
        <f>SUM(Table1[[#This Row],[(a)Activity +]],Table1[[#This Row],[(i)Activity +]])</f>
        <v>48</v>
      </c>
      <c r="L11" s="6">
        <f>SUM(Table1[[#This Row],[(a)Activity -]],Table1[[#This Row],[(i)Activity -]])</f>
        <v>-47</v>
      </c>
      <c r="M11" s="6">
        <f t="shared" si="0"/>
        <v>1986</v>
      </c>
      <c r="N11" s="6">
        <f>Table1[[#This Row],[Total Registrants]]-M10</f>
        <v>1</v>
      </c>
      <c r="O11" s="6"/>
      <c r="P11" s="6"/>
      <c r="Q11" s="6"/>
      <c r="R11" s="6"/>
      <c r="S11" s="6"/>
    </row>
    <row r="12" spans="1:19" hidden="1" x14ac:dyDescent="0.25">
      <c r="A12" s="1">
        <v>43117</v>
      </c>
      <c r="B12" s="1" t="str">
        <f>TEXT(Table1[[#This Row],[Month]],"YYYY")</f>
        <v>2018</v>
      </c>
      <c r="C12" s="6">
        <v>19</v>
      </c>
      <c r="D12" s="6">
        <v>-26</v>
      </c>
      <c r="E12" s="6">
        <f>SUM(C12+D12)</f>
        <v>-7</v>
      </c>
      <c r="F12" s="6">
        <f>F11+SUM(Table1[[#This Row],[(a)Activity +]:[(a)Activity -]])</f>
        <v>948</v>
      </c>
      <c r="G12" s="6">
        <v>37</v>
      </c>
      <c r="H12" s="6">
        <v>-22</v>
      </c>
      <c r="I12" s="6">
        <f>SUM(G12+H12)</f>
        <v>15</v>
      </c>
      <c r="J12" s="6">
        <f>J11+SUM(Table1[[#This Row],[(i)Activity +]:[(i)Activity -]])</f>
        <v>1046</v>
      </c>
      <c r="K12" s="6">
        <f>SUM(Table1[[#This Row],[(a)Activity +]],Table1[[#This Row],[(i)Activity +]])</f>
        <v>56</v>
      </c>
      <c r="L12" s="6">
        <f>SUM(Table1[[#This Row],[(a)Activity -]],Table1[[#This Row],[(i)Activity -]])</f>
        <v>-48</v>
      </c>
      <c r="M12" s="6">
        <f t="shared" si="0"/>
        <v>1994</v>
      </c>
      <c r="N12" s="6">
        <f>Table1[[#This Row],[Total Registrants]]-M11</f>
        <v>8</v>
      </c>
      <c r="O12" s="6"/>
      <c r="P12" s="6"/>
      <c r="Q12" s="6"/>
      <c r="R12" s="6"/>
      <c r="S12" s="6"/>
    </row>
    <row r="13" spans="1:19" hidden="1" x14ac:dyDescent="0.25">
      <c r="A13" s="1">
        <v>43148</v>
      </c>
      <c r="B13" s="1" t="str">
        <f>TEXT(Table1[[#This Row],[Month]],"YYYY")</f>
        <v>2018</v>
      </c>
      <c r="C13" s="6">
        <v>5</v>
      </c>
      <c r="D13" s="6">
        <v>-14</v>
      </c>
      <c r="E13" s="6">
        <f>SUM(C13+D13)</f>
        <v>-9</v>
      </c>
      <c r="F13" s="6">
        <f>F12+SUM(Table1[[#This Row],[(a)Activity +]:[(a)Activity -]])</f>
        <v>939</v>
      </c>
      <c r="G13" s="6">
        <v>26</v>
      </c>
      <c r="H13" s="6">
        <v>-21</v>
      </c>
      <c r="I13" s="6">
        <f>SUM(G13+H13)</f>
        <v>5</v>
      </c>
      <c r="J13" s="6">
        <f>J12+SUM(Table1[[#This Row],[(i)Activity +]:[(i)Activity -]])</f>
        <v>1051</v>
      </c>
      <c r="K13" s="6">
        <f>SUM(Table1[[#This Row],[(a)Activity +]],Table1[[#This Row],[(i)Activity +]])</f>
        <v>31</v>
      </c>
      <c r="L13" s="6">
        <f>SUM(Table1[[#This Row],[(a)Activity -]],Table1[[#This Row],[(i)Activity -]])</f>
        <v>-35</v>
      </c>
      <c r="M13" s="6">
        <f t="shared" si="0"/>
        <v>1990</v>
      </c>
      <c r="N13" s="6">
        <f>Table1[[#This Row],[Total Registrants]]-M12</f>
        <v>-4</v>
      </c>
      <c r="O13" s="6"/>
      <c r="P13" s="6"/>
      <c r="Q13" s="6"/>
      <c r="R13" s="6"/>
      <c r="S13" s="6"/>
    </row>
    <row r="14" spans="1:19" hidden="1" x14ac:dyDescent="0.25">
      <c r="A14" s="1">
        <v>43176</v>
      </c>
      <c r="B14" s="1" t="str">
        <f>TEXT(Table1[[#This Row],[Month]],"YYYY")</f>
        <v>2018</v>
      </c>
      <c r="C14" s="6">
        <v>28</v>
      </c>
      <c r="D14" s="6">
        <v>-54</v>
      </c>
      <c r="E14" s="6">
        <f>SUM(C14+D14)</f>
        <v>-26</v>
      </c>
      <c r="F14" s="6">
        <f>F13+SUM(Table1[[#This Row],[(a)Activity +]:[(a)Activity -]])</f>
        <v>913</v>
      </c>
      <c r="G14" s="6">
        <v>19</v>
      </c>
      <c r="H14" s="6">
        <v>-44</v>
      </c>
      <c r="I14" s="6">
        <f>SUM(G14+H14)</f>
        <v>-25</v>
      </c>
      <c r="J14" s="6">
        <f>J13+SUM(Table1[[#This Row],[(i)Activity +]:[(i)Activity -]])</f>
        <v>1026</v>
      </c>
      <c r="K14" s="6">
        <f>SUM(Table1[[#This Row],[(a)Activity +]],Table1[[#This Row],[(i)Activity +]])</f>
        <v>47</v>
      </c>
      <c r="L14" s="6">
        <f>SUM(Table1[[#This Row],[(a)Activity -]],Table1[[#This Row],[(i)Activity -]])</f>
        <v>-98</v>
      </c>
      <c r="M14" s="6">
        <f t="shared" si="0"/>
        <v>1939</v>
      </c>
      <c r="N14" s="6">
        <f>Table1[[#This Row],[Total Registrants]]-M13</f>
        <v>-51</v>
      </c>
      <c r="O14" s="6"/>
      <c r="P14" s="6"/>
      <c r="Q14" s="6"/>
      <c r="R14" s="6"/>
      <c r="S14" s="6"/>
    </row>
    <row r="15" spans="1:19" hidden="1" x14ac:dyDescent="0.25">
      <c r="A15" s="1">
        <v>43207</v>
      </c>
      <c r="B15" s="1" t="str">
        <f>TEXT(Table1[[#This Row],[Month]],"YYYY")</f>
        <v>2018</v>
      </c>
      <c r="C15" s="6">
        <v>21</v>
      </c>
      <c r="D15" s="6">
        <v>-53</v>
      </c>
      <c r="E15" s="6">
        <f>SUM(C15+D15)</f>
        <v>-32</v>
      </c>
      <c r="F15" s="6">
        <f>F14+SUM(Table1[[#This Row],[(a)Activity +]:[(a)Activity -]])</f>
        <v>881</v>
      </c>
      <c r="G15" s="6">
        <v>15</v>
      </c>
      <c r="H15" s="6">
        <v>-22</v>
      </c>
      <c r="I15" s="6">
        <f>SUM(G15+H15)</f>
        <v>-7</v>
      </c>
      <c r="J15" s="6">
        <f>J14+SUM(Table1[[#This Row],[(i)Activity +]:[(i)Activity -]])</f>
        <v>1019</v>
      </c>
      <c r="K15" s="6">
        <f>SUM(Table1[[#This Row],[(a)Activity +]],Table1[[#This Row],[(i)Activity +]])</f>
        <v>36</v>
      </c>
      <c r="L15" s="6">
        <f>SUM(Table1[[#This Row],[(a)Activity -]],Table1[[#This Row],[(i)Activity -]])</f>
        <v>-75</v>
      </c>
      <c r="M15" s="6">
        <f t="shared" si="0"/>
        <v>1900</v>
      </c>
      <c r="N15" s="6">
        <f>Table1[[#This Row],[Total Registrants]]-M14</f>
        <v>-39</v>
      </c>
      <c r="O15" s="6"/>
      <c r="P15" s="6"/>
      <c r="Q15" s="6"/>
      <c r="R15" s="6"/>
      <c r="S15" s="6"/>
    </row>
    <row r="16" spans="1:19" hidden="1" x14ac:dyDescent="0.25">
      <c r="A16" s="1">
        <v>43237</v>
      </c>
      <c r="B16" s="1" t="str">
        <f>TEXT(Table1[[#This Row],[Month]],"YYYY")</f>
        <v>2018</v>
      </c>
      <c r="C16" s="6">
        <v>28</v>
      </c>
      <c r="D16" s="6">
        <v>-72</v>
      </c>
      <c r="E16" s="6">
        <f>SUM(C16+D16)</f>
        <v>-44</v>
      </c>
      <c r="F16" s="6">
        <f>F15+SUM(Table1[[#This Row],[(a)Activity +]:[(a)Activity -]])</f>
        <v>837</v>
      </c>
      <c r="G16" s="6">
        <v>24</v>
      </c>
      <c r="H16" s="6">
        <v>-59</v>
      </c>
      <c r="I16" s="6">
        <f>SUM(G16+H16)</f>
        <v>-35</v>
      </c>
      <c r="J16" s="6">
        <f>J15+SUM(Table1[[#This Row],[(i)Activity +]:[(i)Activity -]])</f>
        <v>984</v>
      </c>
      <c r="K16" s="6">
        <f>SUM(Table1[[#This Row],[(a)Activity +]],Table1[[#This Row],[(i)Activity +]])</f>
        <v>52</v>
      </c>
      <c r="L16" s="6">
        <f>SUM(Table1[[#This Row],[(a)Activity -]],Table1[[#This Row],[(i)Activity -]])</f>
        <v>-131</v>
      </c>
      <c r="M16" s="6">
        <f t="shared" si="0"/>
        <v>1821</v>
      </c>
      <c r="N16" s="6">
        <f>Table1[[#This Row],[Total Registrants]]-M15</f>
        <v>-79</v>
      </c>
      <c r="O16" s="6"/>
      <c r="P16" s="6"/>
      <c r="Q16" s="6"/>
      <c r="R16" s="6"/>
      <c r="S16" s="6"/>
    </row>
    <row r="17" spans="1:19" hidden="1" x14ac:dyDescent="0.25">
      <c r="A17" s="1">
        <v>43271</v>
      </c>
      <c r="B17" s="1" t="str">
        <f>TEXT(Table1[[#This Row],[Month]],"YYYY")</f>
        <v>2018</v>
      </c>
      <c r="C17" s="6">
        <v>17</v>
      </c>
      <c r="D17" s="6">
        <v>-42</v>
      </c>
      <c r="E17" s="6">
        <f t="shared" ref="E17:E43" si="3">SUM(C17+D17)</f>
        <v>-25</v>
      </c>
      <c r="F17" s="6">
        <f>F16+SUM(Table1[[#This Row],[(a)Activity +]:[(a)Activity -]])</f>
        <v>812</v>
      </c>
      <c r="G17" s="6">
        <v>17</v>
      </c>
      <c r="H17" s="6">
        <v>-26</v>
      </c>
      <c r="I17" s="6">
        <f t="shared" ref="I17:I43" si="4">SUM(G17+H17)</f>
        <v>-9</v>
      </c>
      <c r="J17" s="6">
        <f>J16+SUM(Table1[[#This Row],[(i)Activity +]:[(i)Activity -]])</f>
        <v>975</v>
      </c>
      <c r="K17" s="6">
        <f>SUM(Table1[[#This Row],[(a)Activity +]],Table1[[#This Row],[(i)Activity +]])</f>
        <v>34</v>
      </c>
      <c r="L17" s="6">
        <f>SUM(Table1[[#This Row],[(a)Activity -]],Table1[[#This Row],[(i)Activity -]])</f>
        <v>-68</v>
      </c>
      <c r="M17" s="6">
        <f>SUM(F17+J17)</f>
        <v>1787</v>
      </c>
      <c r="N17" s="6">
        <f>Table1[[#This Row],[Total Registrants]]-M16</f>
        <v>-34</v>
      </c>
      <c r="O17" s="6"/>
      <c r="P17" s="6"/>
      <c r="Q17" s="6"/>
      <c r="R17" s="6"/>
      <c r="S17" s="6"/>
    </row>
    <row r="18" spans="1:19" hidden="1" x14ac:dyDescent="0.25">
      <c r="A18" s="1">
        <v>43301</v>
      </c>
      <c r="B18" s="1" t="str">
        <f>TEXT(Table1[[#This Row],[Month]],"YYYY")</f>
        <v>2018</v>
      </c>
      <c r="C18" s="6">
        <v>21</v>
      </c>
      <c r="D18" s="6">
        <v>-32</v>
      </c>
      <c r="E18" s="6">
        <f t="shared" si="3"/>
        <v>-11</v>
      </c>
      <c r="F18" s="6">
        <f>F17+SUM(Table1[[#This Row],[(a)Activity +]:[(a)Activity -]])</f>
        <v>801</v>
      </c>
      <c r="G18" s="6">
        <v>20</v>
      </c>
      <c r="H18" s="6">
        <v>-19</v>
      </c>
      <c r="I18" s="6">
        <f t="shared" si="4"/>
        <v>1</v>
      </c>
      <c r="J18" s="6">
        <f>J17+SUM(Table1[[#This Row],[(i)Activity +]:[(i)Activity -]])</f>
        <v>976</v>
      </c>
      <c r="K18" s="6">
        <f>SUM(Table1[[#This Row],[(a)Activity +]],Table1[[#This Row],[(i)Activity +]])</f>
        <v>41</v>
      </c>
      <c r="L18" s="6">
        <f>SUM(Table1[[#This Row],[(a)Activity -]],Table1[[#This Row],[(i)Activity -]])</f>
        <v>-51</v>
      </c>
      <c r="M18" s="6">
        <f>SUM(F18+J18)</f>
        <v>1777</v>
      </c>
      <c r="N18" s="6">
        <f>Table1[[#This Row],[Total Registrants]]-M17</f>
        <v>-10</v>
      </c>
      <c r="O18" s="6"/>
      <c r="P18" s="6"/>
      <c r="Q18" s="6"/>
      <c r="R18" s="6"/>
      <c r="S18" s="6"/>
    </row>
    <row r="19" spans="1:19" hidden="1" x14ac:dyDescent="0.25">
      <c r="A19" s="1">
        <v>43332</v>
      </c>
      <c r="B19" s="1" t="str">
        <f>TEXT(Table1[[#This Row],[Month]],"YYYY")</f>
        <v>2018</v>
      </c>
      <c r="C19" s="6">
        <v>9</v>
      </c>
      <c r="D19" s="6">
        <v>-20</v>
      </c>
      <c r="E19" s="6">
        <f t="shared" si="3"/>
        <v>-11</v>
      </c>
      <c r="F19" s="6">
        <f>F18+SUM(Table1[[#This Row],[(a)Activity +]:[(a)Activity -]])</f>
        <v>790</v>
      </c>
      <c r="G19" s="6">
        <v>18</v>
      </c>
      <c r="H19" s="6">
        <v>-16</v>
      </c>
      <c r="I19" s="6">
        <f t="shared" si="4"/>
        <v>2</v>
      </c>
      <c r="J19" s="6">
        <f>J18+SUM(Table1[[#This Row],[(i)Activity +]:[(i)Activity -]])</f>
        <v>978</v>
      </c>
      <c r="K19" s="6">
        <f>SUM(Table1[[#This Row],[(a)Activity +]],Table1[[#This Row],[(i)Activity +]])</f>
        <v>27</v>
      </c>
      <c r="L19" s="6">
        <f>SUM(Table1[[#This Row],[(a)Activity -]],Table1[[#This Row],[(i)Activity -]])</f>
        <v>-36</v>
      </c>
      <c r="M19" s="6">
        <f t="shared" si="0"/>
        <v>1768</v>
      </c>
      <c r="N19" s="6">
        <f>Table1[[#This Row],[Total Registrants]]-M18</f>
        <v>-9</v>
      </c>
      <c r="O19" s="6"/>
      <c r="P19" s="6"/>
      <c r="Q19" s="6"/>
      <c r="R19" s="6"/>
      <c r="S19" s="6"/>
    </row>
    <row r="20" spans="1:19" hidden="1" x14ac:dyDescent="0.25">
      <c r="A20" s="1">
        <v>43363</v>
      </c>
      <c r="B20" s="1" t="str">
        <f>TEXT(Table1[[#This Row],[Month]],"YYYY")</f>
        <v>2018</v>
      </c>
      <c r="C20" s="6">
        <v>11</v>
      </c>
      <c r="D20" s="6">
        <v>-8</v>
      </c>
      <c r="E20" s="6">
        <f t="shared" si="3"/>
        <v>3</v>
      </c>
      <c r="F20" s="6">
        <f>F19+SUM(Table1[[#This Row],[(a)Activity +]:[(a)Activity -]])</f>
        <v>793</v>
      </c>
      <c r="G20" s="6">
        <v>11</v>
      </c>
      <c r="H20" s="6">
        <v>-21</v>
      </c>
      <c r="I20" s="6">
        <f t="shared" si="4"/>
        <v>-10</v>
      </c>
      <c r="J20" s="6">
        <f>J19+SUM(Table1[[#This Row],[(i)Activity +]:[(i)Activity -]])</f>
        <v>968</v>
      </c>
      <c r="K20" s="6">
        <f>SUM(Table1[[#This Row],[(a)Activity +]],Table1[[#This Row],[(i)Activity +]])</f>
        <v>22</v>
      </c>
      <c r="L20" s="6">
        <f>SUM(Table1[[#This Row],[(a)Activity -]],Table1[[#This Row],[(i)Activity -]])</f>
        <v>-29</v>
      </c>
      <c r="M20" s="6">
        <f t="shared" si="0"/>
        <v>1761</v>
      </c>
      <c r="N20" s="6">
        <f>Table1[[#This Row],[Total Registrants]]-M19</f>
        <v>-7</v>
      </c>
      <c r="O20" s="6"/>
      <c r="P20" s="6"/>
      <c r="Q20" s="6"/>
      <c r="R20" s="6"/>
      <c r="S20" s="6"/>
    </row>
    <row r="21" spans="1:19" hidden="1" x14ac:dyDescent="0.25">
      <c r="A21" s="1">
        <v>43393</v>
      </c>
      <c r="B21" s="1" t="str">
        <f>TEXT(Table1[[#This Row],[Month]],"YYYY")</f>
        <v>2018</v>
      </c>
      <c r="C21" s="6">
        <v>26</v>
      </c>
      <c r="D21" s="6">
        <v>-16</v>
      </c>
      <c r="E21" s="6">
        <f t="shared" si="3"/>
        <v>10</v>
      </c>
      <c r="F21" s="6">
        <f>F20+SUM(Table1[[#This Row],[(a)Activity +]:[(a)Activity -]])</f>
        <v>803</v>
      </c>
      <c r="G21" s="6">
        <v>22</v>
      </c>
      <c r="H21" s="6">
        <v>-22</v>
      </c>
      <c r="I21" s="6">
        <f t="shared" si="4"/>
        <v>0</v>
      </c>
      <c r="J21" s="6">
        <f>J20+SUM(Table1[[#This Row],[(i)Activity +]:[(i)Activity -]])</f>
        <v>968</v>
      </c>
      <c r="K21" s="6">
        <f>SUM(Table1[[#This Row],[(a)Activity +]],Table1[[#This Row],[(i)Activity +]])</f>
        <v>48</v>
      </c>
      <c r="L21" s="6">
        <f>SUM(Table1[[#This Row],[(a)Activity -]],Table1[[#This Row],[(i)Activity -]])</f>
        <v>-38</v>
      </c>
      <c r="M21" s="6">
        <f t="shared" si="0"/>
        <v>1771</v>
      </c>
      <c r="N21" s="6">
        <f>Table1[[#This Row],[Total Registrants]]-M20</f>
        <v>10</v>
      </c>
      <c r="O21" s="6"/>
      <c r="P21" s="6"/>
      <c r="Q21" s="6"/>
      <c r="R21" s="6"/>
      <c r="S21" s="6"/>
    </row>
    <row r="22" spans="1:19" hidden="1" x14ac:dyDescent="0.25">
      <c r="A22" s="1">
        <v>43424</v>
      </c>
      <c r="B22" s="1" t="str">
        <f>TEXT(Table1[[#This Row],[Month]],"YYYY")</f>
        <v>2018</v>
      </c>
      <c r="C22" s="6">
        <v>25</v>
      </c>
      <c r="D22" s="6">
        <v>-5</v>
      </c>
      <c r="E22" s="6">
        <f t="shared" si="3"/>
        <v>20</v>
      </c>
      <c r="F22" s="6">
        <f>F21+SUM(Table1[[#This Row],[(a)Activity +]:[(a)Activity -]])</f>
        <v>823</v>
      </c>
      <c r="G22" s="6">
        <v>11</v>
      </c>
      <c r="H22" s="6">
        <v>-15</v>
      </c>
      <c r="I22" s="6">
        <f t="shared" si="4"/>
        <v>-4</v>
      </c>
      <c r="J22" s="6">
        <f>J21+SUM(Table1[[#This Row],[(i)Activity +]:[(i)Activity -]])</f>
        <v>964</v>
      </c>
      <c r="K22" s="6">
        <f>SUM(Table1[[#This Row],[(a)Activity +]],Table1[[#This Row],[(i)Activity +]])</f>
        <v>36</v>
      </c>
      <c r="L22" s="6">
        <f>SUM(Table1[[#This Row],[(a)Activity -]],Table1[[#This Row],[(i)Activity -]])</f>
        <v>-20</v>
      </c>
      <c r="M22" s="6">
        <f t="shared" si="0"/>
        <v>1787</v>
      </c>
      <c r="N22" s="6">
        <f>Table1[[#This Row],[Total Registrants]]-M21</f>
        <v>16</v>
      </c>
      <c r="O22" s="6"/>
      <c r="P22" s="6"/>
      <c r="Q22" s="6"/>
      <c r="R22" s="6"/>
      <c r="S22" s="6"/>
    </row>
    <row r="23" spans="1:19" hidden="1" x14ac:dyDescent="0.25">
      <c r="A23" s="1">
        <v>43454</v>
      </c>
      <c r="B23" s="1" t="str">
        <f>TEXT(Table1[[#This Row],[Month]],"YYYY")</f>
        <v>2018</v>
      </c>
      <c r="C23" s="6">
        <v>60</v>
      </c>
      <c r="D23" s="6">
        <v>-35</v>
      </c>
      <c r="E23" s="6">
        <f t="shared" si="3"/>
        <v>25</v>
      </c>
      <c r="F23" s="6">
        <f>F22+SUM(Table1[[#This Row],[(a)Activity +]:[(a)Activity -]])</f>
        <v>848</v>
      </c>
      <c r="G23" s="6">
        <v>62</v>
      </c>
      <c r="H23" s="6">
        <v>-26</v>
      </c>
      <c r="I23" s="6">
        <f t="shared" si="4"/>
        <v>36</v>
      </c>
      <c r="J23" s="6">
        <f>J22+SUM(Table1[[#This Row],[(i)Activity +]:[(i)Activity -]])</f>
        <v>1000</v>
      </c>
      <c r="K23" s="6">
        <f>SUM(Table1[[#This Row],[(a)Activity +]],Table1[[#This Row],[(i)Activity +]])</f>
        <v>122</v>
      </c>
      <c r="L23" s="6">
        <f>SUM(Table1[[#This Row],[(a)Activity -]],Table1[[#This Row],[(i)Activity -]])</f>
        <v>-61</v>
      </c>
      <c r="M23" s="6">
        <f t="shared" si="0"/>
        <v>1848</v>
      </c>
      <c r="N23" s="6">
        <f>Table1[[#This Row],[Total Registrants]]-M22</f>
        <v>61</v>
      </c>
      <c r="O23" s="6"/>
      <c r="P23" s="6"/>
      <c r="Q23" s="6"/>
      <c r="R23" s="6"/>
      <c r="S23" s="6"/>
    </row>
    <row r="24" spans="1:19" hidden="1" x14ac:dyDescent="0.25">
      <c r="A24" s="1">
        <v>43485</v>
      </c>
      <c r="B24" s="1" t="str">
        <f>TEXT(Table1[[#This Row],[Month]],"YYYY")</f>
        <v>2019</v>
      </c>
      <c r="C24" s="6">
        <v>33</v>
      </c>
      <c r="D24" s="6">
        <v>-21</v>
      </c>
      <c r="E24" s="6">
        <f t="shared" si="3"/>
        <v>12</v>
      </c>
      <c r="F24" s="6">
        <f>F23+SUM(Table1[[#This Row],[(a)Activity +]:[(a)Activity -]])</f>
        <v>860</v>
      </c>
      <c r="G24" s="6">
        <v>30</v>
      </c>
      <c r="H24" s="6">
        <v>-28</v>
      </c>
      <c r="I24" s="6">
        <f t="shared" si="4"/>
        <v>2</v>
      </c>
      <c r="J24" s="6">
        <f>J23+SUM(Table1[[#This Row],[(i)Activity +]:[(i)Activity -]])</f>
        <v>1002</v>
      </c>
      <c r="K24" s="6">
        <f>SUM(Table1[[#This Row],[(a)Activity +]],Table1[[#This Row],[(i)Activity +]])</f>
        <v>63</v>
      </c>
      <c r="L24" s="6">
        <f>SUM(Table1[[#This Row],[(a)Activity -]],Table1[[#This Row],[(i)Activity -]])</f>
        <v>-49</v>
      </c>
      <c r="M24" s="6">
        <f t="shared" si="0"/>
        <v>1862</v>
      </c>
      <c r="N24" s="6">
        <f>Table1[[#This Row],[Total Registrants]]-M23</f>
        <v>14</v>
      </c>
      <c r="O24" s="6"/>
      <c r="P24" s="6"/>
      <c r="Q24" s="6"/>
      <c r="R24" s="6"/>
      <c r="S24" s="6"/>
    </row>
    <row r="25" spans="1:19" hidden="1" x14ac:dyDescent="0.25">
      <c r="A25" s="1">
        <v>43516</v>
      </c>
      <c r="B25" s="1" t="str">
        <f>TEXT(Table1[[#This Row],[Month]],"YYYY")</f>
        <v>2019</v>
      </c>
      <c r="C25" s="6">
        <v>10</v>
      </c>
      <c r="D25" s="6">
        <v>-12</v>
      </c>
      <c r="E25" s="6">
        <f t="shared" si="3"/>
        <v>-2</v>
      </c>
      <c r="F25" s="6">
        <f>F24+SUM(Table1[[#This Row],[(a)Activity +]:[(a)Activity -]])</f>
        <v>858</v>
      </c>
      <c r="G25" s="6">
        <v>9</v>
      </c>
      <c r="H25" s="6">
        <v>-11</v>
      </c>
      <c r="I25" s="6">
        <f t="shared" si="4"/>
        <v>-2</v>
      </c>
      <c r="J25" s="6">
        <f>J24+SUM(Table1[[#This Row],[(i)Activity +]:[(i)Activity -]])</f>
        <v>1000</v>
      </c>
      <c r="K25" s="6">
        <f>SUM(Table1[[#This Row],[(a)Activity +]],Table1[[#This Row],[(i)Activity +]])</f>
        <v>19</v>
      </c>
      <c r="L25" s="6">
        <f>SUM(Table1[[#This Row],[(a)Activity -]],Table1[[#This Row],[(i)Activity -]])</f>
        <v>-23</v>
      </c>
      <c r="M25" s="6">
        <f t="shared" si="0"/>
        <v>1858</v>
      </c>
      <c r="N25" s="6">
        <f>Table1[[#This Row],[Total Registrants]]-M24</f>
        <v>-4</v>
      </c>
      <c r="O25" s="6"/>
      <c r="P25" s="6"/>
      <c r="Q25" s="6"/>
      <c r="R25" s="6"/>
      <c r="S25" s="6"/>
    </row>
    <row r="26" spans="1:19" hidden="1" x14ac:dyDescent="0.25">
      <c r="A26" s="1">
        <v>43544</v>
      </c>
      <c r="B26" s="1" t="str">
        <f>TEXT(Table1[[#This Row],[Month]],"YYYY")</f>
        <v>2019</v>
      </c>
      <c r="C26" s="6">
        <v>21</v>
      </c>
      <c r="D26" s="6">
        <v>-13</v>
      </c>
      <c r="E26" s="6">
        <f t="shared" si="3"/>
        <v>8</v>
      </c>
      <c r="F26" s="6">
        <f>F25+SUM(Table1[[#This Row],[(a)Activity +]:[(a)Activity -]])</f>
        <v>866</v>
      </c>
      <c r="G26" s="6">
        <v>28</v>
      </c>
      <c r="H26" s="6">
        <v>-8</v>
      </c>
      <c r="I26" s="6">
        <f t="shared" si="4"/>
        <v>20</v>
      </c>
      <c r="J26" s="6">
        <f>J25+SUM(Table1[[#This Row],[(i)Activity +]:[(i)Activity -]])</f>
        <v>1020</v>
      </c>
      <c r="K26" s="6">
        <f>SUM(Table1[[#This Row],[(a)Activity +]],Table1[[#This Row],[(i)Activity +]])</f>
        <v>49</v>
      </c>
      <c r="L26" s="6">
        <f>SUM(Table1[[#This Row],[(a)Activity -]],Table1[[#This Row],[(i)Activity -]])</f>
        <v>-21</v>
      </c>
      <c r="M26" s="6">
        <f t="shared" si="0"/>
        <v>1886</v>
      </c>
      <c r="N26" s="6">
        <f>Table1[[#This Row],[Total Registrants]]-M25</f>
        <v>28</v>
      </c>
      <c r="O26" s="6"/>
      <c r="P26" s="6"/>
      <c r="Q26" s="6"/>
      <c r="R26" s="6"/>
      <c r="S26" s="6"/>
    </row>
    <row r="27" spans="1:19" hidden="1" x14ac:dyDescent="0.25">
      <c r="A27" s="1">
        <v>43575</v>
      </c>
      <c r="B27" s="1" t="str">
        <f>TEXT(Table1[[#This Row],[Month]],"YYYY")</f>
        <v>2019</v>
      </c>
      <c r="C27" s="6">
        <v>20</v>
      </c>
      <c r="D27" s="6">
        <v>-12</v>
      </c>
      <c r="E27" s="6">
        <f t="shared" si="3"/>
        <v>8</v>
      </c>
      <c r="F27" s="6">
        <f>F26+SUM(Table1[[#This Row],[(a)Activity +]:[(a)Activity -]])</f>
        <v>874</v>
      </c>
      <c r="G27" s="6">
        <v>37</v>
      </c>
      <c r="H27" s="6">
        <v>-4</v>
      </c>
      <c r="I27" s="6">
        <f t="shared" si="4"/>
        <v>33</v>
      </c>
      <c r="J27" s="6">
        <f>J26+SUM(Table1[[#This Row],[(i)Activity +]:[(i)Activity -]])</f>
        <v>1053</v>
      </c>
      <c r="K27" s="6">
        <f>SUM(Table1[[#This Row],[(a)Activity +]],Table1[[#This Row],[(i)Activity +]])</f>
        <v>57</v>
      </c>
      <c r="L27" s="6">
        <f>SUM(Table1[[#This Row],[(a)Activity -]],Table1[[#This Row],[(i)Activity -]])</f>
        <v>-16</v>
      </c>
      <c r="M27" s="6">
        <f t="shared" si="0"/>
        <v>1927</v>
      </c>
      <c r="N27" s="6">
        <f>Table1[[#This Row],[Total Registrants]]-M26</f>
        <v>41</v>
      </c>
      <c r="O27" s="6"/>
      <c r="P27" s="6"/>
      <c r="Q27" s="6"/>
      <c r="R27" s="6"/>
      <c r="S27" s="6"/>
    </row>
    <row r="28" spans="1:19" hidden="1" x14ac:dyDescent="0.25">
      <c r="A28" s="1">
        <v>43605</v>
      </c>
      <c r="B28" s="1" t="str">
        <f>TEXT(Table1[[#This Row],[Month]],"YYYY")</f>
        <v>2019</v>
      </c>
      <c r="C28" s="6">
        <v>19</v>
      </c>
      <c r="D28" s="6">
        <v>-34</v>
      </c>
      <c r="E28" s="6">
        <f t="shared" si="3"/>
        <v>-15</v>
      </c>
      <c r="F28" s="6">
        <f>F27+SUM(Table1[[#This Row],[(a)Activity +]:[(a)Activity -]])</f>
        <v>859</v>
      </c>
      <c r="G28" s="6">
        <v>33</v>
      </c>
      <c r="H28" s="6">
        <v>-15</v>
      </c>
      <c r="I28" s="6">
        <f t="shared" si="4"/>
        <v>18</v>
      </c>
      <c r="J28" s="6">
        <f>J27+SUM(Table1[[#This Row],[(i)Activity +]:[(i)Activity -]])</f>
        <v>1071</v>
      </c>
      <c r="K28" s="6">
        <f>SUM(Table1[[#This Row],[(a)Activity +]],Table1[[#This Row],[(i)Activity +]])</f>
        <v>52</v>
      </c>
      <c r="L28" s="6">
        <f>SUM(Table1[[#This Row],[(a)Activity -]],Table1[[#This Row],[(i)Activity -]])</f>
        <v>-49</v>
      </c>
      <c r="M28" s="6">
        <f t="shared" si="0"/>
        <v>1930</v>
      </c>
      <c r="N28" s="6">
        <f>Table1[[#This Row],[Total Registrants]]-M27</f>
        <v>3</v>
      </c>
      <c r="O28" s="6"/>
      <c r="P28" s="6"/>
      <c r="Q28" s="6"/>
      <c r="R28" s="6"/>
      <c r="S28" s="6"/>
    </row>
    <row r="29" spans="1:19" hidden="1" x14ac:dyDescent="0.25">
      <c r="A29" s="1">
        <v>43636</v>
      </c>
      <c r="B29" s="1" t="str">
        <f>TEXT(Table1[[#This Row],[Month]],"YYYY")</f>
        <v>2019</v>
      </c>
      <c r="C29" s="6">
        <v>28</v>
      </c>
      <c r="D29" s="6">
        <v>-29</v>
      </c>
      <c r="E29" s="6">
        <f t="shared" si="3"/>
        <v>-1</v>
      </c>
      <c r="F29" s="6">
        <f>F28+SUM(Table1[[#This Row],[(a)Activity +]:[(a)Activity -]])</f>
        <v>858</v>
      </c>
      <c r="G29" s="6">
        <v>31</v>
      </c>
      <c r="H29" s="6">
        <v>-17</v>
      </c>
      <c r="I29" s="6">
        <f t="shared" si="4"/>
        <v>14</v>
      </c>
      <c r="J29" s="6">
        <f>J28+SUM(Table1[[#This Row],[(i)Activity +]:[(i)Activity -]])</f>
        <v>1085</v>
      </c>
      <c r="K29" s="6">
        <f>SUM(Table1[[#This Row],[(a)Activity +]],Table1[[#This Row],[(i)Activity +]])</f>
        <v>59</v>
      </c>
      <c r="L29" s="6">
        <f>SUM(Table1[[#This Row],[(a)Activity -]],Table1[[#This Row],[(i)Activity -]])</f>
        <v>-46</v>
      </c>
      <c r="M29" s="6">
        <f t="shared" si="0"/>
        <v>1943</v>
      </c>
      <c r="N29" s="6">
        <f>Table1[[#This Row],[Total Registrants]]-M28</f>
        <v>13</v>
      </c>
      <c r="O29" s="6"/>
      <c r="P29" s="6"/>
      <c r="Q29" s="6"/>
      <c r="R29" s="6"/>
      <c r="S29" s="6"/>
    </row>
    <row r="30" spans="1:19" hidden="1" x14ac:dyDescent="0.25">
      <c r="A30" s="1">
        <v>43666</v>
      </c>
      <c r="B30" s="1" t="str">
        <f>TEXT(Table1[[#This Row],[Month]],"YYYY")</f>
        <v>2019</v>
      </c>
      <c r="C30" s="6">
        <v>18</v>
      </c>
      <c r="D30" s="6">
        <v>-18</v>
      </c>
      <c r="E30" s="6">
        <f t="shared" si="3"/>
        <v>0</v>
      </c>
      <c r="F30" s="6">
        <f>F29+SUM(Table1[[#This Row],[(a)Activity +]:[(a)Activity -]])</f>
        <v>858</v>
      </c>
      <c r="G30" s="6">
        <v>18</v>
      </c>
      <c r="H30" s="6">
        <v>-11</v>
      </c>
      <c r="I30" s="6">
        <f t="shared" si="4"/>
        <v>7</v>
      </c>
      <c r="J30" s="6">
        <f>J29+SUM(Table1[[#This Row],[(i)Activity +]:[(i)Activity -]])</f>
        <v>1092</v>
      </c>
      <c r="K30" s="6">
        <f>SUM(Table1[[#This Row],[(a)Activity +]],Table1[[#This Row],[(i)Activity +]])</f>
        <v>36</v>
      </c>
      <c r="L30" s="6">
        <f>SUM(Table1[[#This Row],[(a)Activity -]],Table1[[#This Row],[(i)Activity -]])</f>
        <v>-29</v>
      </c>
      <c r="M30" s="6">
        <f t="shared" si="0"/>
        <v>1950</v>
      </c>
      <c r="N30" s="6">
        <f>Table1[[#This Row],[Total Registrants]]-M29</f>
        <v>7</v>
      </c>
      <c r="O30" s="6"/>
      <c r="P30" s="6"/>
      <c r="Q30" s="6"/>
      <c r="R30" s="6"/>
      <c r="S30" s="6"/>
    </row>
    <row r="31" spans="1:19" hidden="1" x14ac:dyDescent="0.25">
      <c r="A31" s="1">
        <v>43697</v>
      </c>
      <c r="B31" s="1" t="str">
        <f>TEXT(Table1[[#This Row],[Month]],"YYYY")</f>
        <v>2019</v>
      </c>
      <c r="C31" s="6">
        <v>31</v>
      </c>
      <c r="D31" s="6">
        <v>-24</v>
      </c>
      <c r="E31" s="6">
        <f t="shared" si="3"/>
        <v>7</v>
      </c>
      <c r="F31" s="6">
        <f>F30+SUM(Table1[[#This Row],[(a)Activity +]:[(a)Activity -]])</f>
        <v>865</v>
      </c>
      <c r="G31" s="6">
        <v>30</v>
      </c>
      <c r="H31" s="6">
        <v>-21</v>
      </c>
      <c r="I31" s="6">
        <f t="shared" si="4"/>
        <v>9</v>
      </c>
      <c r="J31" s="6">
        <f>J30+SUM(Table1[[#This Row],[(i)Activity +]:[(i)Activity -]])</f>
        <v>1101</v>
      </c>
      <c r="K31" s="6">
        <f>SUM(Table1[[#This Row],[(a)Activity +]],Table1[[#This Row],[(i)Activity +]])</f>
        <v>61</v>
      </c>
      <c r="L31" s="6">
        <f>SUM(Table1[[#This Row],[(a)Activity -]],Table1[[#This Row],[(i)Activity -]])</f>
        <v>-45</v>
      </c>
      <c r="M31" s="6">
        <f t="shared" si="0"/>
        <v>1966</v>
      </c>
      <c r="N31" s="6">
        <f>Table1[[#This Row],[Total Registrants]]-M30</f>
        <v>16</v>
      </c>
      <c r="O31" s="6"/>
      <c r="P31" s="6"/>
      <c r="Q31" s="6"/>
      <c r="R31" s="6"/>
      <c r="S31" s="6"/>
    </row>
    <row r="32" spans="1:19" hidden="1" x14ac:dyDescent="0.25">
      <c r="A32" s="1">
        <v>43728</v>
      </c>
      <c r="B32" s="1" t="str">
        <f>TEXT(Table1[[#This Row],[Month]],"YYYY")</f>
        <v>2019</v>
      </c>
      <c r="C32" s="6">
        <v>18</v>
      </c>
      <c r="D32" s="6">
        <v>-25</v>
      </c>
      <c r="E32" s="6">
        <f t="shared" si="3"/>
        <v>-7</v>
      </c>
      <c r="F32" s="6">
        <f>F31+SUM(Table1[[#This Row],[(a)Activity +]:[(a)Activity -]])</f>
        <v>858</v>
      </c>
      <c r="G32" s="6">
        <v>6</v>
      </c>
      <c r="H32" s="6">
        <v>-19</v>
      </c>
      <c r="I32" s="6">
        <f t="shared" si="4"/>
        <v>-13</v>
      </c>
      <c r="J32" s="6">
        <f>J31+SUM(Table1[[#This Row],[(i)Activity +]:[(i)Activity -]])</f>
        <v>1088</v>
      </c>
      <c r="K32" s="6">
        <f>SUM(Table1[[#This Row],[(a)Activity +]],Table1[[#This Row],[(i)Activity +]])</f>
        <v>24</v>
      </c>
      <c r="L32" s="6">
        <f>SUM(Table1[[#This Row],[(a)Activity -]],Table1[[#This Row],[(i)Activity -]])</f>
        <v>-44</v>
      </c>
      <c r="M32" s="6">
        <f t="shared" si="0"/>
        <v>1946</v>
      </c>
      <c r="N32" s="6">
        <f>Table1[[#This Row],[Total Registrants]]-M31</f>
        <v>-20</v>
      </c>
      <c r="O32" s="6"/>
      <c r="P32" s="6"/>
      <c r="Q32" s="6"/>
      <c r="R32" s="6"/>
      <c r="S32" s="6"/>
    </row>
    <row r="33" spans="1:19" hidden="1" x14ac:dyDescent="0.25">
      <c r="A33" s="1">
        <v>43758</v>
      </c>
      <c r="B33" s="1" t="str">
        <f>TEXT(Table1[[#This Row],[Month]],"YYYY")</f>
        <v>2019</v>
      </c>
      <c r="C33" s="6">
        <v>42</v>
      </c>
      <c r="D33" s="6">
        <v>-16</v>
      </c>
      <c r="E33" s="6">
        <f t="shared" si="3"/>
        <v>26</v>
      </c>
      <c r="F33" s="6">
        <f>F32+SUM(Table1[[#This Row],[(a)Activity +]:[(a)Activity -]])</f>
        <v>884</v>
      </c>
      <c r="G33" s="6">
        <v>31</v>
      </c>
      <c r="H33" s="6">
        <v>-16</v>
      </c>
      <c r="I33" s="6">
        <f t="shared" si="4"/>
        <v>15</v>
      </c>
      <c r="J33" s="6">
        <f>J32+SUM(Table1[[#This Row],[(i)Activity +]:[(i)Activity -]])</f>
        <v>1103</v>
      </c>
      <c r="K33" s="6">
        <f>SUM(Table1[[#This Row],[(a)Activity +]],Table1[[#This Row],[(i)Activity +]])</f>
        <v>73</v>
      </c>
      <c r="L33" s="6">
        <f>SUM(Table1[[#This Row],[(a)Activity -]],Table1[[#This Row],[(i)Activity -]])</f>
        <v>-32</v>
      </c>
      <c r="M33" s="6">
        <f t="shared" si="0"/>
        <v>1987</v>
      </c>
      <c r="N33" s="6">
        <f>Table1[[#This Row],[Total Registrants]]-M32</f>
        <v>41</v>
      </c>
      <c r="O33" s="6"/>
      <c r="P33" s="6"/>
      <c r="Q33" s="6"/>
      <c r="R33" s="6"/>
      <c r="S33" s="6"/>
    </row>
    <row r="34" spans="1:19" hidden="1" x14ac:dyDescent="0.25">
      <c r="A34" s="1">
        <v>43789</v>
      </c>
      <c r="B34" s="1" t="str">
        <f>TEXT(Table1[[#This Row],[Month]],"YYYY")</f>
        <v>2019</v>
      </c>
      <c r="C34" s="6">
        <v>32</v>
      </c>
      <c r="D34" s="6">
        <v>-16</v>
      </c>
      <c r="E34" s="6">
        <f t="shared" si="3"/>
        <v>16</v>
      </c>
      <c r="F34" s="6">
        <f>F33+SUM(Table1[[#This Row],[(a)Activity +]:[(a)Activity -]])</f>
        <v>900</v>
      </c>
      <c r="G34" s="6">
        <v>16</v>
      </c>
      <c r="H34" s="6">
        <v>-10</v>
      </c>
      <c r="I34" s="6">
        <f t="shared" si="4"/>
        <v>6</v>
      </c>
      <c r="J34" s="6">
        <f>J33+SUM(Table1[[#This Row],[(i)Activity +]:[(i)Activity -]])</f>
        <v>1109</v>
      </c>
      <c r="K34" s="6">
        <f>SUM(Table1[[#This Row],[(a)Activity +]],Table1[[#This Row],[(i)Activity +]])</f>
        <v>48</v>
      </c>
      <c r="L34" s="6">
        <f>SUM(Table1[[#This Row],[(a)Activity -]],Table1[[#This Row],[(i)Activity -]])</f>
        <v>-26</v>
      </c>
      <c r="M34" s="6">
        <f t="shared" si="0"/>
        <v>2009</v>
      </c>
      <c r="N34" s="6">
        <f>Table1[[#This Row],[Total Registrants]]-M33</f>
        <v>22</v>
      </c>
      <c r="O34" s="6"/>
      <c r="P34" s="6"/>
      <c r="Q34" s="6"/>
      <c r="R34" s="6"/>
      <c r="S34" s="6"/>
    </row>
    <row r="35" spans="1:19" hidden="1" x14ac:dyDescent="0.25">
      <c r="A35" s="1">
        <v>43819</v>
      </c>
      <c r="B35" s="1" t="str">
        <f>TEXT(Table1[[#This Row],[Month]],"YYYY")</f>
        <v>2019</v>
      </c>
      <c r="C35" s="6">
        <v>10</v>
      </c>
      <c r="D35" s="6">
        <v>-9</v>
      </c>
      <c r="E35" s="6">
        <f t="shared" si="3"/>
        <v>1</v>
      </c>
      <c r="F35" s="6">
        <f>F34+SUM(Table1[[#This Row],[(a)Activity +]:[(a)Activity -]])</f>
        <v>901</v>
      </c>
      <c r="G35" s="6">
        <v>8</v>
      </c>
      <c r="H35" s="6">
        <v>-11</v>
      </c>
      <c r="I35" s="6">
        <f t="shared" si="4"/>
        <v>-3</v>
      </c>
      <c r="J35" s="6">
        <f>J34+SUM(Table1[[#This Row],[(i)Activity +]:[(i)Activity -]])</f>
        <v>1106</v>
      </c>
      <c r="K35" s="6">
        <f>SUM(Table1[[#This Row],[(a)Activity +]],Table1[[#This Row],[(i)Activity +]])</f>
        <v>18</v>
      </c>
      <c r="L35" s="6">
        <f>SUM(Table1[[#This Row],[(a)Activity -]],Table1[[#This Row],[(i)Activity -]])</f>
        <v>-20</v>
      </c>
      <c r="M35" s="6">
        <f t="shared" si="0"/>
        <v>2007</v>
      </c>
      <c r="N35" s="6">
        <f>Table1[[#This Row],[Total Registrants]]-M34</f>
        <v>-2</v>
      </c>
      <c r="O35" s="6"/>
      <c r="P35" s="6"/>
      <c r="Q35" s="6"/>
      <c r="R35" s="6"/>
      <c r="S35" s="6"/>
    </row>
    <row r="36" spans="1:19" hidden="1" x14ac:dyDescent="0.25">
      <c r="A36" s="1">
        <v>43850</v>
      </c>
      <c r="B36" s="1" t="str">
        <f>TEXT(Table1[[#This Row],[Month]],"YYYY")</f>
        <v>2020</v>
      </c>
      <c r="C36" s="6">
        <v>36</v>
      </c>
      <c r="D36" s="6">
        <v>-19</v>
      </c>
      <c r="E36" s="6">
        <f t="shared" si="3"/>
        <v>17</v>
      </c>
      <c r="F36" s="6">
        <f>F35+SUM(Table1[[#This Row],[(a)Activity +]:[(a)Activity -]])</f>
        <v>918</v>
      </c>
      <c r="G36" s="6">
        <v>35</v>
      </c>
      <c r="H36" s="6">
        <v>-20</v>
      </c>
      <c r="I36" s="6">
        <f t="shared" si="4"/>
        <v>15</v>
      </c>
      <c r="J36" s="6">
        <f>J35+SUM(Table1[[#This Row],[(i)Activity +]:[(i)Activity -]])</f>
        <v>1121</v>
      </c>
      <c r="K36" s="6">
        <f>SUM(Table1[[#This Row],[(a)Activity +]],Table1[[#This Row],[(i)Activity +]])</f>
        <v>71</v>
      </c>
      <c r="L36" s="6">
        <f>SUM(Table1[[#This Row],[(a)Activity -]],Table1[[#This Row],[(i)Activity -]])</f>
        <v>-39</v>
      </c>
      <c r="M36" s="6">
        <f t="shared" si="0"/>
        <v>2039</v>
      </c>
      <c r="N36" s="6">
        <f>Table1[[#This Row],[Total Registrants]]-M35</f>
        <v>32</v>
      </c>
      <c r="O36" s="6"/>
      <c r="P36" s="6"/>
      <c r="Q36" s="6"/>
      <c r="R36" s="6"/>
      <c r="S36" s="6"/>
    </row>
    <row r="37" spans="1:19" hidden="1" x14ac:dyDescent="0.25">
      <c r="A37" s="1">
        <v>43881</v>
      </c>
      <c r="B37" s="1" t="str">
        <f>TEXT(Table1[[#This Row],[Month]],"YYYY")</f>
        <v>2020</v>
      </c>
      <c r="C37" s="6">
        <v>29</v>
      </c>
      <c r="D37" s="6">
        <v>-11</v>
      </c>
      <c r="E37" s="6">
        <f t="shared" si="3"/>
        <v>18</v>
      </c>
      <c r="F37" s="6">
        <f>F36+SUM(Table1[[#This Row],[(a)Activity +]:[(a)Activity -]])</f>
        <v>936</v>
      </c>
      <c r="G37" s="6">
        <v>30</v>
      </c>
      <c r="H37" s="6">
        <v>-13</v>
      </c>
      <c r="I37" s="6">
        <f t="shared" si="4"/>
        <v>17</v>
      </c>
      <c r="J37" s="6">
        <f>J36+SUM(Table1[[#This Row],[(i)Activity +]:[(i)Activity -]])</f>
        <v>1138</v>
      </c>
      <c r="K37" s="6">
        <f>SUM(Table1[[#This Row],[(a)Activity +]],Table1[[#This Row],[(i)Activity +]])</f>
        <v>59</v>
      </c>
      <c r="L37" s="6">
        <f>SUM(Table1[[#This Row],[(a)Activity -]],Table1[[#This Row],[(i)Activity -]])</f>
        <v>-24</v>
      </c>
      <c r="M37" s="6">
        <f t="shared" si="0"/>
        <v>2074</v>
      </c>
      <c r="N37" s="6">
        <f>Table1[[#This Row],[Total Registrants]]-M36</f>
        <v>35</v>
      </c>
      <c r="O37" s="6"/>
      <c r="P37" s="6"/>
      <c r="Q37" s="6"/>
      <c r="R37" s="6"/>
      <c r="S37" s="6"/>
    </row>
    <row r="38" spans="1:19" hidden="1" x14ac:dyDescent="0.25">
      <c r="A38" s="1">
        <v>43910</v>
      </c>
      <c r="B38" s="1" t="str">
        <f>TEXT(Table1[[#This Row],[Month]],"YYYY")</f>
        <v>2020</v>
      </c>
      <c r="C38" s="6">
        <v>20</v>
      </c>
      <c r="D38" s="6">
        <v>-17</v>
      </c>
      <c r="E38" s="6">
        <f t="shared" si="3"/>
        <v>3</v>
      </c>
      <c r="F38" s="6">
        <f>F37+SUM(Table1[[#This Row],[(a)Activity +]:[(a)Activity -]])</f>
        <v>939</v>
      </c>
      <c r="G38" s="6">
        <v>18</v>
      </c>
      <c r="H38" s="6">
        <v>-19</v>
      </c>
      <c r="I38" s="6">
        <f t="shared" si="4"/>
        <v>-1</v>
      </c>
      <c r="J38" s="6">
        <f>J37+SUM(Table1[[#This Row],[(i)Activity +]:[(i)Activity -]])</f>
        <v>1137</v>
      </c>
      <c r="K38" s="6">
        <f>SUM(Table1[[#This Row],[(a)Activity +]],Table1[[#This Row],[(i)Activity +]])</f>
        <v>38</v>
      </c>
      <c r="L38" s="6">
        <f>SUM(Table1[[#This Row],[(a)Activity -]],Table1[[#This Row],[(i)Activity -]])</f>
        <v>-36</v>
      </c>
      <c r="M38" s="6">
        <f t="shared" si="0"/>
        <v>2076</v>
      </c>
      <c r="N38" s="6">
        <f>Table1[[#This Row],[Total Registrants]]-M37</f>
        <v>2</v>
      </c>
      <c r="O38" s="6"/>
      <c r="P38" s="6"/>
      <c r="Q38" s="6"/>
      <c r="R38" s="6"/>
      <c r="S38" s="6"/>
    </row>
    <row r="39" spans="1:19" hidden="1" x14ac:dyDescent="0.25">
      <c r="A39" s="1">
        <v>43941</v>
      </c>
      <c r="B39" s="1" t="str">
        <f>TEXT(Table1[[#This Row],[Month]],"YYYY")</f>
        <v>2020</v>
      </c>
      <c r="C39" s="6">
        <v>10</v>
      </c>
      <c r="D39" s="6">
        <v>-34</v>
      </c>
      <c r="E39" s="6">
        <f t="shared" si="3"/>
        <v>-24</v>
      </c>
      <c r="F39" s="6">
        <f>F38+SUM(Table1[[#This Row],[(a)Activity +]:[(a)Activity -]])</f>
        <v>915</v>
      </c>
      <c r="G39" s="6">
        <v>13</v>
      </c>
      <c r="H39" s="6">
        <v>-34</v>
      </c>
      <c r="I39" s="6">
        <f t="shared" si="4"/>
        <v>-21</v>
      </c>
      <c r="J39" s="6">
        <f>J38+SUM(Table1[[#This Row],[(i)Activity +]:[(i)Activity -]])</f>
        <v>1116</v>
      </c>
      <c r="K39" s="6">
        <f>SUM(Table1[[#This Row],[(a)Activity +]],Table1[[#This Row],[(i)Activity +]])</f>
        <v>23</v>
      </c>
      <c r="L39" s="6">
        <f>SUM(Table1[[#This Row],[(a)Activity -]],Table1[[#This Row],[(i)Activity -]])</f>
        <v>-68</v>
      </c>
      <c r="M39" s="6">
        <f t="shared" si="0"/>
        <v>2031</v>
      </c>
      <c r="N39" s="6">
        <f>Table1[[#This Row],[Total Registrants]]-M38</f>
        <v>-45</v>
      </c>
      <c r="O39" s="6"/>
      <c r="P39" s="6"/>
      <c r="Q39" s="6"/>
      <c r="R39" s="6"/>
      <c r="S39" s="6"/>
    </row>
    <row r="40" spans="1:19" hidden="1" x14ac:dyDescent="0.25">
      <c r="A40" s="1">
        <v>43971</v>
      </c>
      <c r="B40" s="1" t="str">
        <f>TEXT(Table1[[#This Row],[Month]],"YYYY")</f>
        <v>2020</v>
      </c>
      <c r="C40" s="6">
        <v>7</v>
      </c>
      <c r="D40" s="6">
        <v>-20</v>
      </c>
      <c r="E40" s="6">
        <f t="shared" si="3"/>
        <v>-13</v>
      </c>
      <c r="F40" s="6">
        <f>F39+SUM(Table1[[#This Row],[(a)Activity +]:[(a)Activity -]])</f>
        <v>902</v>
      </c>
      <c r="G40" s="6">
        <v>4</v>
      </c>
      <c r="H40" s="6">
        <v>-24</v>
      </c>
      <c r="I40" s="6">
        <f t="shared" si="4"/>
        <v>-20</v>
      </c>
      <c r="J40" s="6">
        <f>J39+SUM(Table1[[#This Row],[(i)Activity +]:[(i)Activity -]])</f>
        <v>1096</v>
      </c>
      <c r="K40" s="6">
        <f>SUM(Table1[[#This Row],[(a)Activity +]],Table1[[#This Row],[(i)Activity +]])</f>
        <v>11</v>
      </c>
      <c r="L40" s="6">
        <f>SUM(Table1[[#This Row],[(a)Activity -]],Table1[[#This Row],[(i)Activity -]])</f>
        <v>-44</v>
      </c>
      <c r="M40" s="6">
        <f t="shared" si="0"/>
        <v>1998</v>
      </c>
      <c r="N40" s="6">
        <f>Table1[[#This Row],[Total Registrants]]-M39</f>
        <v>-33</v>
      </c>
      <c r="O40" s="6"/>
      <c r="P40" s="6"/>
      <c r="Q40" s="6"/>
      <c r="R40" s="6"/>
      <c r="S40" s="6"/>
    </row>
    <row r="41" spans="1:19" hidden="1" x14ac:dyDescent="0.25">
      <c r="A41" s="1">
        <v>44002</v>
      </c>
      <c r="B41" s="1" t="str">
        <f>TEXT(Table1[[#This Row],[Month]],"YYYY")</f>
        <v>2020</v>
      </c>
      <c r="C41" s="6">
        <v>11</v>
      </c>
      <c r="D41" s="6">
        <v>-13</v>
      </c>
      <c r="E41" s="6">
        <f t="shared" si="3"/>
        <v>-2</v>
      </c>
      <c r="F41" s="6">
        <f>F40+SUM(Table1[[#This Row],[(a)Activity +]:[(a)Activity -]])</f>
        <v>900</v>
      </c>
      <c r="G41" s="6">
        <v>36</v>
      </c>
      <c r="H41" s="6">
        <v>-5</v>
      </c>
      <c r="I41" s="6">
        <f t="shared" si="4"/>
        <v>31</v>
      </c>
      <c r="J41" s="6">
        <f>J40+SUM(Table1[[#This Row],[(i)Activity +]:[(i)Activity -]])</f>
        <v>1127</v>
      </c>
      <c r="K41" s="6">
        <f>SUM(Table1[[#This Row],[(a)Activity +]],Table1[[#This Row],[(i)Activity +]])</f>
        <v>47</v>
      </c>
      <c r="L41" s="6">
        <f>SUM(Table1[[#This Row],[(a)Activity -]],Table1[[#This Row],[(i)Activity -]])</f>
        <v>-18</v>
      </c>
      <c r="M41" s="6">
        <f t="shared" si="0"/>
        <v>2027</v>
      </c>
      <c r="N41" s="6">
        <f>Table1[[#This Row],[Total Registrants]]-M40</f>
        <v>29</v>
      </c>
      <c r="O41" s="6"/>
      <c r="P41" s="6"/>
      <c r="Q41" s="6"/>
      <c r="R41" s="6"/>
      <c r="S41" s="6"/>
    </row>
    <row r="42" spans="1:19" hidden="1" x14ac:dyDescent="0.25">
      <c r="A42" s="1">
        <v>44032</v>
      </c>
      <c r="B42" s="1" t="str">
        <f>TEXT(Table1[[#This Row],[Month]],"YYYY")</f>
        <v>2020</v>
      </c>
      <c r="C42" s="6">
        <v>2</v>
      </c>
      <c r="D42" s="6">
        <v>-11</v>
      </c>
      <c r="E42" s="6">
        <f t="shared" si="3"/>
        <v>-9</v>
      </c>
      <c r="F42" s="6">
        <f>F41+SUM(Table1[[#This Row],[(a)Activity +]:[(a)Activity -]])</f>
        <v>891</v>
      </c>
      <c r="G42" s="6">
        <v>21</v>
      </c>
      <c r="H42" s="6">
        <v>-22</v>
      </c>
      <c r="I42" s="6">
        <f t="shared" si="4"/>
        <v>-1</v>
      </c>
      <c r="J42" s="6">
        <f>J41+SUM(Table1[[#This Row],[(i)Activity +]:[(i)Activity -]])</f>
        <v>1126</v>
      </c>
      <c r="K42" s="6">
        <f>SUM(Table1[[#This Row],[(a)Activity +]],Table1[[#This Row],[(i)Activity +]])</f>
        <v>23</v>
      </c>
      <c r="L42" s="6">
        <f>SUM(Table1[[#This Row],[(a)Activity -]],Table1[[#This Row],[(i)Activity -]])</f>
        <v>-33</v>
      </c>
      <c r="M42" s="6">
        <f t="shared" si="0"/>
        <v>2017</v>
      </c>
      <c r="N42" s="6">
        <f>Table1[[#This Row],[Total Registrants]]-M41</f>
        <v>-10</v>
      </c>
      <c r="O42" s="6"/>
      <c r="P42" s="6"/>
      <c r="Q42" s="6"/>
      <c r="R42" s="6"/>
      <c r="S42" s="6"/>
    </row>
    <row r="43" spans="1:19" hidden="1" x14ac:dyDescent="0.25">
      <c r="A43" s="1">
        <v>44063</v>
      </c>
      <c r="B43" s="1" t="str">
        <f>TEXT(Table1[[#This Row],[Month]],"YYYY")</f>
        <v>2020</v>
      </c>
      <c r="C43" s="6">
        <v>18</v>
      </c>
      <c r="D43" s="6">
        <v>-7</v>
      </c>
      <c r="E43" s="6">
        <f t="shared" si="3"/>
        <v>11</v>
      </c>
      <c r="F43" s="6">
        <f>F42+SUM(Table1[[#This Row],[(a)Activity +]:[(a)Activity -]])</f>
        <v>902</v>
      </c>
      <c r="G43" s="6">
        <v>10</v>
      </c>
      <c r="H43" s="6">
        <v>-17</v>
      </c>
      <c r="I43" s="6">
        <f t="shared" si="4"/>
        <v>-7</v>
      </c>
      <c r="J43" s="6">
        <f>J42+SUM(Table1[[#This Row],[(i)Activity +]:[(i)Activity -]])</f>
        <v>1119</v>
      </c>
      <c r="K43" s="6">
        <f>SUM(Table1[[#This Row],[(a)Activity +]],Table1[[#This Row],[(i)Activity +]])</f>
        <v>28</v>
      </c>
      <c r="L43" s="6">
        <f>SUM(Table1[[#This Row],[(a)Activity -]],Table1[[#This Row],[(i)Activity -]])</f>
        <v>-24</v>
      </c>
      <c r="M43" s="6">
        <f t="shared" si="0"/>
        <v>2021</v>
      </c>
      <c r="N43" s="6">
        <f>Table1[[#This Row],[Total Registrants]]-M42</f>
        <v>4</v>
      </c>
      <c r="O43" s="6"/>
      <c r="P43" s="6"/>
      <c r="Q43" s="6"/>
      <c r="R43" s="6"/>
      <c r="S43" s="6"/>
    </row>
    <row r="44" spans="1:19" hidden="1" x14ac:dyDescent="0.25">
      <c r="A44" s="1">
        <v>44094</v>
      </c>
      <c r="B44" s="1" t="str">
        <f>TEXT(Table1[[#This Row],[Month]],"YYYY")</f>
        <v>2020</v>
      </c>
      <c r="C44" s="6">
        <v>16</v>
      </c>
      <c r="D44" s="6">
        <v>-23</v>
      </c>
      <c r="E44" s="6">
        <f>SUM(C44+D44)</f>
        <v>-7</v>
      </c>
      <c r="F44" s="6">
        <f>F43+SUM(Table1[[#This Row],[(a)Activity +]:[(a)Activity -]])</f>
        <v>895</v>
      </c>
      <c r="G44" s="6">
        <v>34</v>
      </c>
      <c r="H44" s="6">
        <v>-27</v>
      </c>
      <c r="I44" s="6">
        <f>SUM(G44+H44)</f>
        <v>7</v>
      </c>
      <c r="J44" s="6">
        <f>J43+SUM(Table1[[#This Row],[(i)Activity +]:[(i)Activity -]])</f>
        <v>1126</v>
      </c>
      <c r="K44" s="6">
        <f>SUM(Table1[[#This Row],[(a)Activity +]],Table1[[#This Row],[(i)Activity +]])</f>
        <v>50</v>
      </c>
      <c r="L44" s="6">
        <f>SUM(Table1[[#This Row],[(a)Activity -]],Table1[[#This Row],[(i)Activity -]])</f>
        <v>-50</v>
      </c>
      <c r="M44" s="6">
        <f t="shared" si="0"/>
        <v>2021</v>
      </c>
      <c r="N44" s="6">
        <f>Table1[[#This Row],[Total Registrants]]-M43</f>
        <v>0</v>
      </c>
      <c r="O44" s="6"/>
      <c r="P44" s="6"/>
      <c r="Q44" s="6"/>
      <c r="R44" s="6"/>
      <c r="S44" s="6"/>
    </row>
    <row r="45" spans="1:19" hidden="1" x14ac:dyDescent="0.25">
      <c r="A45" s="1">
        <v>44124</v>
      </c>
      <c r="B45" s="1" t="str">
        <f>TEXT(Table1[[#This Row],[Month]],"YYYY")</f>
        <v>2020</v>
      </c>
      <c r="C45" s="6">
        <v>34</v>
      </c>
      <c r="D45" s="6">
        <v>-26</v>
      </c>
      <c r="E45" s="6">
        <f t="shared" ref="E45:E49" si="5">SUM(C45+D45)</f>
        <v>8</v>
      </c>
      <c r="F45" s="6">
        <f>F44+SUM(Table1[[#This Row],[(a)Activity +]:[(a)Activity -]])</f>
        <v>903</v>
      </c>
      <c r="G45" s="6">
        <v>47</v>
      </c>
      <c r="H45" s="6">
        <v>-26</v>
      </c>
      <c r="I45" s="6">
        <f t="shared" ref="I45:I49" si="6">SUM(G45+H45)</f>
        <v>21</v>
      </c>
      <c r="J45" s="6">
        <f>J44+SUM(Table1[[#This Row],[(i)Activity +]:[(i)Activity -]])</f>
        <v>1147</v>
      </c>
      <c r="K45" s="6">
        <f>SUM(Table1[[#This Row],[(a)Activity +]],Table1[[#This Row],[(i)Activity +]])</f>
        <v>81</v>
      </c>
      <c r="L45" s="6">
        <f>SUM(Table1[[#This Row],[(a)Activity -]],Table1[[#This Row],[(i)Activity -]])</f>
        <v>-52</v>
      </c>
      <c r="M45" s="6">
        <f t="shared" si="0"/>
        <v>2050</v>
      </c>
      <c r="N45" s="6">
        <f>Table1[[#This Row],[Total Registrants]]-M44</f>
        <v>29</v>
      </c>
      <c r="O45" s="6"/>
      <c r="P45" s="6"/>
      <c r="Q45" s="6"/>
      <c r="R45" s="6"/>
      <c r="S45" s="6"/>
    </row>
    <row r="46" spans="1:19" hidden="1" x14ac:dyDescent="0.25">
      <c r="A46" s="1">
        <v>44155</v>
      </c>
      <c r="B46" s="1" t="str">
        <f>TEXT(Table1[[#This Row],[Month]],"YYYY")</f>
        <v>2020</v>
      </c>
      <c r="C46" s="6">
        <v>16</v>
      </c>
      <c r="D46" s="6">
        <v>-15</v>
      </c>
      <c r="E46" s="6">
        <f t="shared" si="5"/>
        <v>1</v>
      </c>
      <c r="F46" s="6">
        <f>F45+SUM(Table1[[#This Row],[(a)Activity +]:[(a)Activity -]])</f>
        <v>904</v>
      </c>
      <c r="G46" s="6">
        <v>24</v>
      </c>
      <c r="H46" s="6">
        <v>-12</v>
      </c>
      <c r="I46" s="6">
        <f t="shared" si="6"/>
        <v>12</v>
      </c>
      <c r="J46" s="6">
        <f>J45+SUM(Table1[[#This Row],[(i)Activity +]:[(i)Activity -]])</f>
        <v>1159</v>
      </c>
      <c r="K46" s="6">
        <f>SUM(Table1[[#This Row],[(a)Activity +]],Table1[[#This Row],[(i)Activity +]])</f>
        <v>40</v>
      </c>
      <c r="L46" s="6">
        <f>SUM(Table1[[#This Row],[(a)Activity -]],Table1[[#This Row],[(i)Activity -]])</f>
        <v>-27</v>
      </c>
      <c r="M46" s="6">
        <f t="shared" si="0"/>
        <v>2063</v>
      </c>
      <c r="N46" s="6">
        <f>Table1[[#This Row],[Total Registrants]]-M45</f>
        <v>13</v>
      </c>
      <c r="O46" s="6"/>
      <c r="P46" s="6"/>
      <c r="Q46" s="6"/>
      <c r="R46" s="6"/>
      <c r="S46" s="6"/>
    </row>
    <row r="47" spans="1:19" hidden="1" x14ac:dyDescent="0.25">
      <c r="A47" s="1">
        <v>44185</v>
      </c>
      <c r="B47" s="1" t="str">
        <f>TEXT(Table1[[#This Row],[Month]],"YYYY")</f>
        <v>2020</v>
      </c>
      <c r="C47" s="6">
        <v>15</v>
      </c>
      <c r="D47" s="6">
        <v>-21</v>
      </c>
      <c r="E47" s="6">
        <f t="shared" si="5"/>
        <v>-6</v>
      </c>
      <c r="F47" s="6">
        <f>F46+SUM(Table1[[#This Row],[(a)Activity +]:[(a)Activity -]])</f>
        <v>898</v>
      </c>
      <c r="G47" s="6">
        <v>31</v>
      </c>
      <c r="H47" s="6">
        <v>-25</v>
      </c>
      <c r="I47" s="6">
        <f t="shared" si="6"/>
        <v>6</v>
      </c>
      <c r="J47" s="6">
        <f>J46+SUM(Table1[[#This Row],[(i)Activity +]:[(i)Activity -]])</f>
        <v>1165</v>
      </c>
      <c r="K47" s="6">
        <f>SUM(Table1[[#This Row],[(a)Activity +]],Table1[[#This Row],[(i)Activity +]])</f>
        <v>46</v>
      </c>
      <c r="L47" s="6">
        <f>SUM(Table1[[#This Row],[(a)Activity -]],Table1[[#This Row],[(i)Activity -]])</f>
        <v>-46</v>
      </c>
      <c r="M47" s="6">
        <f t="shared" si="0"/>
        <v>2063</v>
      </c>
      <c r="N47" s="6">
        <f>Table1[[#This Row],[Total Registrants]]-M46</f>
        <v>0</v>
      </c>
      <c r="O47" s="6"/>
      <c r="P47" s="6"/>
      <c r="Q47" s="6"/>
      <c r="R47" s="6"/>
      <c r="S47" s="6"/>
    </row>
    <row r="48" spans="1:19" hidden="1" x14ac:dyDescent="0.25">
      <c r="A48" s="1">
        <v>44216</v>
      </c>
      <c r="B48" s="1" t="str">
        <f>TEXT(Table1[[#This Row],[Month]],"YYYY")</f>
        <v>2021</v>
      </c>
      <c r="C48" s="6">
        <v>17</v>
      </c>
      <c r="D48" s="6">
        <v>-19</v>
      </c>
      <c r="E48" s="6">
        <f t="shared" si="5"/>
        <v>-2</v>
      </c>
      <c r="F48" s="6">
        <f>F47+SUM(Table1[[#This Row],[(a)Activity +]:[(a)Activity -]])</f>
        <v>896</v>
      </c>
      <c r="G48" s="6">
        <v>30</v>
      </c>
      <c r="H48" s="6">
        <v>-17</v>
      </c>
      <c r="I48" s="6">
        <f t="shared" si="6"/>
        <v>13</v>
      </c>
      <c r="J48" s="6">
        <f>J47+SUM(Table1[[#This Row],[(i)Activity +]:[(i)Activity -]])</f>
        <v>1178</v>
      </c>
      <c r="K48" s="6">
        <f>SUM(Table1[[#This Row],[(a)Activity +]],Table1[[#This Row],[(i)Activity +]])</f>
        <v>47</v>
      </c>
      <c r="L48" s="6">
        <f>SUM(Table1[[#This Row],[(a)Activity -]],Table1[[#This Row],[(i)Activity -]])</f>
        <v>-36</v>
      </c>
      <c r="M48" s="6">
        <f t="shared" si="0"/>
        <v>2074</v>
      </c>
      <c r="N48" s="6">
        <f>Table1[[#This Row],[Total Registrants]]-M47</f>
        <v>11</v>
      </c>
      <c r="O48" s="6"/>
      <c r="P48" s="6"/>
      <c r="Q48" s="6"/>
      <c r="R48" s="6"/>
      <c r="S48" s="6"/>
    </row>
    <row r="49" spans="1:19" hidden="1" x14ac:dyDescent="0.25">
      <c r="A49" s="1">
        <v>44247</v>
      </c>
      <c r="B49" s="1" t="str">
        <f>TEXT(Table1[[#This Row],[Month]],"YYYY")</f>
        <v>2021</v>
      </c>
      <c r="C49" s="6">
        <v>15</v>
      </c>
      <c r="D49" s="6">
        <v>-16</v>
      </c>
      <c r="E49" s="6">
        <f t="shared" si="5"/>
        <v>-1</v>
      </c>
      <c r="F49" s="6">
        <f>F48+SUM(Table1[[#This Row],[(a)Activity +]:[(a)Activity -]])</f>
        <v>895</v>
      </c>
      <c r="G49" s="6">
        <v>29</v>
      </c>
      <c r="H49" s="6">
        <v>-7</v>
      </c>
      <c r="I49" s="6">
        <f t="shared" si="6"/>
        <v>22</v>
      </c>
      <c r="J49" s="6">
        <f>J48+SUM(Table1[[#This Row],[(i)Activity +]:[(i)Activity -]])</f>
        <v>1200</v>
      </c>
      <c r="K49" s="6">
        <f>SUM(Table1[[#This Row],[(a)Activity +]],Table1[[#This Row],[(i)Activity +]])</f>
        <v>44</v>
      </c>
      <c r="L49" s="6">
        <f>SUM(Table1[[#This Row],[(a)Activity -]],Table1[[#This Row],[(i)Activity -]])</f>
        <v>-23</v>
      </c>
      <c r="M49" s="6">
        <f t="shared" si="0"/>
        <v>2095</v>
      </c>
      <c r="N49" s="6">
        <f>Table1[[#This Row],[Total Registrants]]-M48</f>
        <v>21</v>
      </c>
      <c r="O49" s="6"/>
      <c r="P49" s="6"/>
      <c r="Q49" s="6"/>
      <c r="R49" s="6"/>
      <c r="S49" s="6"/>
    </row>
    <row r="50" spans="1:19" hidden="1" x14ac:dyDescent="0.25">
      <c r="A50" s="1">
        <v>44276</v>
      </c>
      <c r="B50" s="1" t="str">
        <f>TEXT(Table1[[#This Row],[Month]],"YYYY")</f>
        <v>2021</v>
      </c>
      <c r="C50" s="6">
        <v>32</v>
      </c>
      <c r="D50" s="6">
        <v>-10</v>
      </c>
      <c r="E50" s="6">
        <f>SUM(C50+D50)</f>
        <v>22</v>
      </c>
      <c r="F50" s="6">
        <f>F49+SUM(Table1[[#This Row],[(a)Activity +]:[(a)Activity -]])</f>
        <v>917</v>
      </c>
      <c r="G50" s="6">
        <v>18</v>
      </c>
      <c r="H50" s="6">
        <v>-13</v>
      </c>
      <c r="I50" s="6">
        <f>SUM(G50+H50)</f>
        <v>5</v>
      </c>
      <c r="J50" s="6">
        <f>J49+SUM(Table1[[#This Row],[(i)Activity +]:[(i)Activity -]])</f>
        <v>1205</v>
      </c>
      <c r="K50" s="6">
        <f>SUM(Table1[[#This Row],[(a)Activity +]],Table1[[#This Row],[(i)Activity +]])</f>
        <v>50</v>
      </c>
      <c r="L50" s="6">
        <f>SUM(Table1[[#This Row],[(a)Activity -]],Table1[[#This Row],[(i)Activity -]])</f>
        <v>-23</v>
      </c>
      <c r="M50" s="6">
        <f t="shared" si="0"/>
        <v>2122</v>
      </c>
      <c r="N50" s="6">
        <f>Table1[[#This Row],[Total Registrants]]-M49</f>
        <v>27</v>
      </c>
      <c r="O50" s="6"/>
      <c r="P50" s="6"/>
      <c r="Q50" s="6"/>
      <c r="R50" s="6"/>
      <c r="S50" s="6"/>
    </row>
    <row r="51" spans="1:19" hidden="1" x14ac:dyDescent="0.25">
      <c r="A51" s="1">
        <v>44307</v>
      </c>
      <c r="B51" s="1" t="str">
        <f>TEXT(Table1[[#This Row],[Month]],"YYYY")</f>
        <v>2021</v>
      </c>
      <c r="C51" s="6">
        <v>24</v>
      </c>
      <c r="D51" s="6">
        <v>-12</v>
      </c>
      <c r="E51" s="6">
        <f>SUM(C51+D51)</f>
        <v>12</v>
      </c>
      <c r="F51" s="6">
        <f>F50+SUM(Table1[[#This Row],[(a)Activity +]:[(a)Activity -]])</f>
        <v>929</v>
      </c>
      <c r="G51" s="6">
        <v>38</v>
      </c>
      <c r="H51" s="6">
        <v>-16</v>
      </c>
      <c r="I51" s="6">
        <f>SUM(G51+H51)</f>
        <v>22</v>
      </c>
      <c r="J51" s="6">
        <f>J50+SUM(Table1[[#This Row],[(i)Activity +]:[(i)Activity -]])</f>
        <v>1227</v>
      </c>
      <c r="K51" s="6">
        <f>SUM(Table1[[#This Row],[(a)Activity +]],Table1[[#This Row],[(i)Activity +]])</f>
        <v>62</v>
      </c>
      <c r="L51" s="6">
        <f>SUM(Table1[[#This Row],[(a)Activity -]],Table1[[#This Row],[(i)Activity -]])</f>
        <v>-28</v>
      </c>
      <c r="M51" s="6">
        <f t="shared" si="0"/>
        <v>2156</v>
      </c>
      <c r="N51" s="6">
        <f>Table1[[#This Row],[Total Registrants]]-M50</f>
        <v>34</v>
      </c>
      <c r="O51" s="6"/>
      <c r="P51" s="6"/>
      <c r="Q51" s="6"/>
      <c r="R51" s="6"/>
      <c r="S51" s="6"/>
    </row>
    <row r="52" spans="1:19" hidden="1" x14ac:dyDescent="0.25">
      <c r="A52" s="1">
        <v>44337</v>
      </c>
      <c r="B52" s="1" t="str">
        <f>TEXT(Table1[[#This Row],[Month]],"YYYY")</f>
        <v>2021</v>
      </c>
      <c r="C52" s="6">
        <v>11</v>
      </c>
      <c r="D52" s="6">
        <v>-7</v>
      </c>
      <c r="E52" s="6">
        <f>SUM(C52+D52)</f>
        <v>4</v>
      </c>
      <c r="F52" s="6">
        <f>F51+SUM(Table1[[#This Row],[(a)Activity +]:[(a)Activity -]])</f>
        <v>933</v>
      </c>
      <c r="G52" s="6">
        <v>14</v>
      </c>
      <c r="H52" s="6">
        <v>-10</v>
      </c>
      <c r="I52" s="6">
        <f>SUM(G52+H52)</f>
        <v>4</v>
      </c>
      <c r="J52" s="6">
        <f>J51+SUM(Table1[[#This Row],[(i)Activity +]:[(i)Activity -]])</f>
        <v>1231</v>
      </c>
      <c r="K52" s="6">
        <f>SUM(Table1[[#This Row],[(a)Activity +]],Table1[[#This Row],[(i)Activity +]])</f>
        <v>25</v>
      </c>
      <c r="L52" s="6">
        <f>SUM(Table1[[#This Row],[(a)Activity -]],Table1[[#This Row],[(i)Activity -]])</f>
        <v>-17</v>
      </c>
      <c r="M52" s="6">
        <f t="shared" si="0"/>
        <v>2164</v>
      </c>
      <c r="N52" s="6">
        <f>Table1[[#This Row],[Total Registrants]]-M51</f>
        <v>8</v>
      </c>
      <c r="O52" s="6"/>
      <c r="P52" s="6"/>
      <c r="Q52" s="6"/>
      <c r="R52" s="6"/>
      <c r="S52" s="6"/>
    </row>
    <row r="53" spans="1:19" hidden="1" x14ac:dyDescent="0.25">
      <c r="A53" s="1">
        <v>44368</v>
      </c>
      <c r="B53" s="1" t="str">
        <f>TEXT(Table1[[#This Row],[Month]],"YYYY")</f>
        <v>2021</v>
      </c>
      <c r="C53" s="6">
        <v>49</v>
      </c>
      <c r="D53" s="6">
        <v>-19</v>
      </c>
      <c r="E53" s="6">
        <f>SUM(C53+D53)</f>
        <v>30</v>
      </c>
      <c r="F53" s="6">
        <f>F52+SUM(Table1[[#This Row],[(a)Activity +]:[(a)Activity -]])</f>
        <v>963</v>
      </c>
      <c r="G53" s="6">
        <v>49</v>
      </c>
      <c r="H53" s="6">
        <v>-19</v>
      </c>
      <c r="I53" s="6">
        <f>SUM(G53+H53)</f>
        <v>30</v>
      </c>
      <c r="J53" s="6">
        <f>J52+SUM(Table1[[#This Row],[(i)Activity +]:[(i)Activity -]])</f>
        <v>1261</v>
      </c>
      <c r="K53" s="6">
        <f>SUM(Table1[[#This Row],[(a)Activity +]],Table1[[#This Row],[(i)Activity +]])</f>
        <v>98</v>
      </c>
      <c r="L53" s="6">
        <f>SUM(Table1[[#This Row],[(a)Activity -]],Table1[[#This Row],[(i)Activity -]])</f>
        <v>-38</v>
      </c>
      <c r="M53" s="6">
        <f t="shared" si="0"/>
        <v>2224</v>
      </c>
      <c r="N53" s="6">
        <f>Table1[[#This Row],[Total Registrants]]-M52</f>
        <v>60</v>
      </c>
      <c r="O53" s="6"/>
      <c r="P53" s="6"/>
      <c r="Q53" s="6"/>
      <c r="R53" s="6"/>
      <c r="S53" s="6"/>
    </row>
    <row r="54" spans="1:19" hidden="1" x14ac:dyDescent="0.25">
      <c r="A54" s="1">
        <v>44398</v>
      </c>
      <c r="B54" s="1" t="str">
        <f>TEXT(Table1[[#This Row],[Month]],"YYYY")</f>
        <v>2021</v>
      </c>
      <c r="C54" s="6">
        <v>24</v>
      </c>
      <c r="D54" s="6">
        <v>-20</v>
      </c>
      <c r="E54" s="6">
        <f>SUM(C54+D54)</f>
        <v>4</v>
      </c>
      <c r="F54" s="6">
        <f>F53+SUM(Table1[[#This Row],[(a)Activity +]:[(a)Activity -]])</f>
        <v>967</v>
      </c>
      <c r="G54" s="6">
        <v>40</v>
      </c>
      <c r="H54" s="6">
        <v>-35</v>
      </c>
      <c r="I54" s="6">
        <f>SUM(G54+H54)</f>
        <v>5</v>
      </c>
      <c r="J54" s="6">
        <f>J53+SUM(Table1[[#This Row],[(i)Activity +]:[(i)Activity -]])</f>
        <v>1266</v>
      </c>
      <c r="K54" s="6">
        <f>SUM(Table1[[#This Row],[(a)Activity +]],Table1[[#This Row],[(i)Activity +]])</f>
        <v>64</v>
      </c>
      <c r="L54" s="6">
        <f>SUM(Table1[[#This Row],[(a)Activity -]],Table1[[#This Row],[(i)Activity -]])</f>
        <v>-55</v>
      </c>
      <c r="M54" s="6">
        <f t="shared" si="0"/>
        <v>2233</v>
      </c>
      <c r="N54" s="6">
        <f>Table1[[#This Row],[Total Registrants]]-M53</f>
        <v>9</v>
      </c>
      <c r="O54" s="6"/>
      <c r="P54" s="6"/>
      <c r="Q54" s="6"/>
      <c r="R54" s="6"/>
      <c r="S54" s="6"/>
    </row>
    <row r="55" spans="1:19" hidden="1" x14ac:dyDescent="0.25">
      <c r="A55" s="1">
        <v>44429</v>
      </c>
      <c r="B55" s="1" t="str">
        <f>TEXT(Table1[[#This Row],[Month]],"YYYY")</f>
        <v>2021</v>
      </c>
      <c r="C55" s="6">
        <v>31</v>
      </c>
      <c r="D55" s="6">
        <v>-15</v>
      </c>
      <c r="E55" s="6">
        <f t="shared" ref="E55:E59" si="7">SUM(C55+D55)</f>
        <v>16</v>
      </c>
      <c r="F55" s="6">
        <f>F54+SUM(Table1[[#This Row],[(a)Activity +]:[(a)Activity -]])</f>
        <v>983</v>
      </c>
      <c r="G55" s="6">
        <v>22</v>
      </c>
      <c r="H55" s="6">
        <v>-16</v>
      </c>
      <c r="I55" s="6">
        <f t="shared" ref="I55:I59" si="8">SUM(G55+H55)</f>
        <v>6</v>
      </c>
      <c r="J55" s="6">
        <f>J54+SUM(Table1[[#This Row],[(i)Activity +]:[(i)Activity -]])</f>
        <v>1272</v>
      </c>
      <c r="K55" s="6">
        <f>SUM(Table1[[#This Row],[(a)Activity +]],Table1[[#This Row],[(i)Activity +]])</f>
        <v>53</v>
      </c>
      <c r="L55" s="6">
        <f>SUM(Table1[[#This Row],[(a)Activity -]],Table1[[#This Row],[(i)Activity -]])</f>
        <v>-31</v>
      </c>
      <c r="M55" s="6">
        <f t="shared" si="0"/>
        <v>2255</v>
      </c>
      <c r="N55" s="6">
        <f>Table1[[#This Row],[Total Registrants]]-M54</f>
        <v>22</v>
      </c>
      <c r="O55" s="6"/>
      <c r="P55" s="6"/>
      <c r="Q55" s="6"/>
      <c r="R55" s="6"/>
      <c r="S55" s="6"/>
    </row>
    <row r="56" spans="1:19" hidden="1" x14ac:dyDescent="0.25">
      <c r="A56" s="1">
        <v>44460</v>
      </c>
      <c r="B56" s="1" t="str">
        <f>TEXT(Table1[[#This Row],[Month]],"YYYY")</f>
        <v>2021</v>
      </c>
      <c r="C56" s="6">
        <v>30</v>
      </c>
      <c r="D56" s="6">
        <v>-23</v>
      </c>
      <c r="E56" s="6">
        <f t="shared" si="7"/>
        <v>7</v>
      </c>
      <c r="F56" s="6">
        <f>F55+SUM(Table1[[#This Row],[(a)Activity +]:[(a)Activity -]])</f>
        <v>990</v>
      </c>
      <c r="G56" s="6">
        <v>39</v>
      </c>
      <c r="H56" s="6">
        <v>-31</v>
      </c>
      <c r="I56" s="6">
        <f t="shared" si="8"/>
        <v>8</v>
      </c>
      <c r="J56" s="6">
        <f>J55+SUM(Table1[[#This Row],[(i)Activity +]:[(i)Activity -]])</f>
        <v>1280</v>
      </c>
      <c r="K56" s="6">
        <f>SUM(Table1[[#This Row],[(a)Activity +]],Table1[[#This Row],[(i)Activity +]])</f>
        <v>69</v>
      </c>
      <c r="L56" s="6">
        <f>SUM(Table1[[#This Row],[(a)Activity -]],Table1[[#This Row],[(i)Activity -]])</f>
        <v>-54</v>
      </c>
      <c r="M56" s="6">
        <f t="shared" si="0"/>
        <v>2270</v>
      </c>
      <c r="N56" s="6">
        <f>Table1[[#This Row],[Total Registrants]]-M55</f>
        <v>15</v>
      </c>
      <c r="O56" s="6"/>
      <c r="P56" s="6"/>
      <c r="Q56" s="6"/>
      <c r="R56" s="6"/>
      <c r="S56" s="6"/>
    </row>
    <row r="57" spans="1:19" hidden="1" x14ac:dyDescent="0.25">
      <c r="A57" s="1">
        <v>44490</v>
      </c>
      <c r="B57" s="1" t="str">
        <f>TEXT(Table1[[#This Row],[Month]],"YYYY")</f>
        <v>2021</v>
      </c>
      <c r="C57" s="6">
        <v>16</v>
      </c>
      <c r="D57" s="6">
        <v>-39</v>
      </c>
      <c r="E57" s="6">
        <f t="shared" si="7"/>
        <v>-23</v>
      </c>
      <c r="F57" s="6">
        <f>F56+SUM(Table1[[#This Row],[(a)Activity +]:[(a)Activity -]])</f>
        <v>967</v>
      </c>
      <c r="G57" s="6">
        <v>19</v>
      </c>
      <c r="H57" s="6">
        <v>-7</v>
      </c>
      <c r="I57" s="6">
        <f t="shared" si="8"/>
        <v>12</v>
      </c>
      <c r="J57" s="6">
        <f>J56+SUM(Table1[[#This Row],[(i)Activity +]:[(i)Activity -]])</f>
        <v>1292</v>
      </c>
      <c r="K57" s="6">
        <f>SUM(Table1[[#This Row],[(a)Activity +]],Table1[[#This Row],[(i)Activity +]])</f>
        <v>35</v>
      </c>
      <c r="L57" s="6">
        <f>SUM(Table1[[#This Row],[(a)Activity -]],Table1[[#This Row],[(i)Activity -]])</f>
        <v>-46</v>
      </c>
      <c r="M57" s="6">
        <f t="shared" si="0"/>
        <v>2259</v>
      </c>
      <c r="N57" s="6">
        <f>Table1[[#This Row],[Total Registrants]]-M56</f>
        <v>-11</v>
      </c>
      <c r="O57" s="6"/>
      <c r="P57" s="6"/>
      <c r="Q57" s="6"/>
      <c r="R57" s="6"/>
      <c r="S57" s="6"/>
    </row>
    <row r="58" spans="1:19" hidden="1" x14ac:dyDescent="0.25">
      <c r="A58" s="1">
        <v>44521</v>
      </c>
      <c r="B58" s="1" t="str">
        <f>TEXT(Table1[[#This Row],[Month]],"YYYY")</f>
        <v>2021</v>
      </c>
      <c r="C58" s="6">
        <v>22</v>
      </c>
      <c r="D58" s="6">
        <v>-23</v>
      </c>
      <c r="E58" s="6">
        <f t="shared" si="7"/>
        <v>-1</v>
      </c>
      <c r="F58" s="6">
        <f>F57+SUM(Table1[[#This Row],[(a)Activity +]:[(a)Activity -]])</f>
        <v>966</v>
      </c>
      <c r="G58" s="6">
        <v>24</v>
      </c>
      <c r="H58" s="6">
        <v>-17</v>
      </c>
      <c r="I58" s="6">
        <f t="shared" si="8"/>
        <v>7</v>
      </c>
      <c r="J58" s="6">
        <f>J57+SUM(Table1[[#This Row],[(i)Activity +]:[(i)Activity -]])</f>
        <v>1299</v>
      </c>
      <c r="K58" s="6">
        <f>SUM(Table1[[#This Row],[(a)Activity +]],Table1[[#This Row],[(i)Activity +]])</f>
        <v>46</v>
      </c>
      <c r="L58" s="6">
        <f>SUM(Table1[[#This Row],[(a)Activity -]],Table1[[#This Row],[(i)Activity -]])</f>
        <v>-40</v>
      </c>
      <c r="M58" s="6">
        <f t="shared" si="0"/>
        <v>2265</v>
      </c>
      <c r="N58" s="6">
        <f>Table1[[#This Row],[Total Registrants]]-M57</f>
        <v>6</v>
      </c>
      <c r="O58" s="6"/>
      <c r="P58" s="6"/>
      <c r="Q58" s="6"/>
      <c r="R58" s="6"/>
      <c r="S58" s="6"/>
    </row>
    <row r="59" spans="1:19" hidden="1" x14ac:dyDescent="0.25">
      <c r="A59" s="1">
        <v>44551</v>
      </c>
      <c r="B59" s="1" t="str">
        <f>TEXT(Table1[[#This Row],[Month]],"YYYY")</f>
        <v>2021</v>
      </c>
      <c r="C59" s="6">
        <v>31</v>
      </c>
      <c r="D59" s="6">
        <v>-34</v>
      </c>
      <c r="E59" s="6">
        <f t="shared" si="7"/>
        <v>-3</v>
      </c>
      <c r="F59" s="6">
        <f>F58+SUM(Table1[[#This Row],[(a)Activity +]:[(a)Activity -]])</f>
        <v>963</v>
      </c>
      <c r="G59" s="6">
        <v>44</v>
      </c>
      <c r="H59" s="6">
        <v>-19</v>
      </c>
      <c r="I59" s="6">
        <f t="shared" si="8"/>
        <v>25</v>
      </c>
      <c r="J59" s="6">
        <f>J58+SUM(Table1[[#This Row],[(i)Activity +]:[(i)Activity -]])</f>
        <v>1324</v>
      </c>
      <c r="K59" s="6">
        <f>SUM(Table1[[#This Row],[(a)Activity +]],Table1[[#This Row],[(i)Activity +]])</f>
        <v>75</v>
      </c>
      <c r="L59" s="6">
        <f>SUM(Table1[[#This Row],[(a)Activity -]],Table1[[#This Row],[(i)Activity -]])</f>
        <v>-53</v>
      </c>
      <c r="M59" s="6">
        <f t="shared" si="0"/>
        <v>2287</v>
      </c>
      <c r="N59" s="6">
        <f>Table1[[#This Row],[Total Registrants]]-M58</f>
        <v>22</v>
      </c>
      <c r="O59" s="6"/>
      <c r="P59" s="6"/>
      <c r="Q59" s="6"/>
      <c r="R59" s="6"/>
      <c r="S59" s="6"/>
    </row>
    <row r="60" spans="1:19" x14ac:dyDescent="0.25">
      <c r="A60" s="28">
        <v>44583</v>
      </c>
      <c r="B60" s="22" t="str">
        <f>TEXT(Table1[[#This Row],[Month]],"YYYY")</f>
        <v>2022</v>
      </c>
      <c r="C60" s="24">
        <v>24</v>
      </c>
      <c r="D60" s="24">
        <v>-14</v>
      </c>
      <c r="E60" s="24">
        <f>SUM(C60+D60)</f>
        <v>10</v>
      </c>
      <c r="F60" s="24">
        <f>F59+SUM(Table1[[#This Row],[(a)Activity +]:[(a)Activity -]])</f>
        <v>973</v>
      </c>
      <c r="G60" s="24">
        <v>30</v>
      </c>
      <c r="H60" s="24">
        <v>-11</v>
      </c>
      <c r="I60" s="24">
        <f>SUM(G60+H60)</f>
        <v>19</v>
      </c>
      <c r="J60" s="24">
        <f>J59+SUM(Table1[[#This Row],[(i)Activity +]:[(i)Activity -]])</f>
        <v>1343</v>
      </c>
      <c r="K60" s="24">
        <f>SUM(Table1[[#This Row],[(a)Activity +]],Table1[[#This Row],[(i)Activity +]])</f>
        <v>54</v>
      </c>
      <c r="L60" s="24">
        <f>SUM(Table1[[#This Row],[(a)Activity -]],Table1[[#This Row],[(i)Activity -]])</f>
        <v>-25</v>
      </c>
      <c r="M60" s="24">
        <f t="shared" si="0"/>
        <v>2316</v>
      </c>
      <c r="N60" s="24">
        <f>Table1[[#This Row],[Total Registrants]]-M59</f>
        <v>29</v>
      </c>
      <c r="O60" s="23">
        <v>88</v>
      </c>
      <c r="P60" s="23">
        <v>93</v>
      </c>
      <c r="Q60" s="23">
        <v>31</v>
      </c>
      <c r="R60" s="23">
        <v>31</v>
      </c>
      <c r="S60" s="23">
        <v>7</v>
      </c>
    </row>
    <row r="61" spans="1:19" x14ac:dyDescent="0.25">
      <c r="A61" s="28">
        <v>44614</v>
      </c>
      <c r="B61" s="22" t="str">
        <f>TEXT(Table1[[#This Row],[Month]],"YYYY")</f>
        <v>2022</v>
      </c>
      <c r="C61" s="24">
        <v>14</v>
      </c>
      <c r="D61" s="24">
        <v>-15</v>
      </c>
      <c r="E61" s="24">
        <f>SUM(C61+D61)</f>
        <v>-1</v>
      </c>
      <c r="F61" s="24">
        <f>F60+SUM(Table1[[#This Row],[(a)Activity +]:[(a)Activity -]])</f>
        <v>972</v>
      </c>
      <c r="G61" s="24">
        <v>15</v>
      </c>
      <c r="H61" s="24">
        <v>-12</v>
      </c>
      <c r="I61" s="24">
        <f>SUM(G61+H61)</f>
        <v>3</v>
      </c>
      <c r="J61" s="24">
        <f>J60+SUM(Table1[[#This Row],[(i)Activity +]:[(i)Activity -]])</f>
        <v>1346</v>
      </c>
      <c r="K61" s="24">
        <f>SUM(Table1[[#This Row],[(a)Activity +]],Table1[[#This Row],[(i)Activity +]])</f>
        <v>29</v>
      </c>
      <c r="L61" s="24">
        <f>SUM(Table1[[#This Row],[(a)Activity -]],Table1[[#This Row],[(i)Activity -]])</f>
        <v>-27</v>
      </c>
      <c r="M61" s="24">
        <f t="shared" si="0"/>
        <v>2318</v>
      </c>
      <c r="N61" s="24">
        <f>Table1[[#This Row],[Total Registrants]]-M60</f>
        <v>2</v>
      </c>
      <c r="O61" s="23">
        <v>117</v>
      </c>
      <c r="P61" s="23">
        <v>108</v>
      </c>
      <c r="Q61" s="23">
        <v>17</v>
      </c>
      <c r="R61" s="23">
        <v>17</v>
      </c>
      <c r="S61" s="23">
        <v>7</v>
      </c>
    </row>
    <row r="62" spans="1:19" x14ac:dyDescent="0.25">
      <c r="A62" s="28">
        <v>44642</v>
      </c>
      <c r="B62" s="22" t="str">
        <f>TEXT(Table1[[#This Row],[Month]],"YYYY")</f>
        <v>2022</v>
      </c>
      <c r="C62" s="24">
        <v>21</v>
      </c>
      <c r="D62" s="24">
        <v>-13</v>
      </c>
      <c r="E62" s="24">
        <f t="shared" ref="E62:E75" si="9">SUM(C62+D62)</f>
        <v>8</v>
      </c>
      <c r="F62" s="24">
        <f>F61+SUM(Table1[[#This Row],[(a)Activity +]:[(a)Activity -]])</f>
        <v>980</v>
      </c>
      <c r="G62" s="24">
        <v>26</v>
      </c>
      <c r="H62" s="24">
        <v>-6</v>
      </c>
      <c r="I62" s="24">
        <f t="shared" ref="I62:I75" si="10">SUM(G62+H62)</f>
        <v>20</v>
      </c>
      <c r="J62" s="24">
        <f>J61+SUM(Table1[[#This Row],[(i)Activity +]:[(i)Activity -]])</f>
        <v>1366</v>
      </c>
      <c r="K62" s="24">
        <f>SUM(Table1[[#This Row],[(a)Activity +]],Table1[[#This Row],[(i)Activity +]])</f>
        <v>47</v>
      </c>
      <c r="L62" s="24">
        <f>SUM(Table1[[#This Row],[(a)Activity -]],Table1[[#This Row],[(i)Activity -]])</f>
        <v>-19</v>
      </c>
      <c r="M62" s="24">
        <f t="shared" si="0"/>
        <v>2346</v>
      </c>
      <c r="N62" s="24">
        <f>Table1[[#This Row],[Total Registrants]]-M61</f>
        <v>28</v>
      </c>
      <c r="O62" s="23">
        <v>287</v>
      </c>
      <c r="P62" s="23">
        <v>102</v>
      </c>
      <c r="Q62" s="23">
        <v>26</v>
      </c>
      <c r="R62" s="23">
        <v>26</v>
      </c>
      <c r="S62" s="23">
        <v>5</v>
      </c>
    </row>
    <row r="63" spans="1:19" x14ac:dyDescent="0.25">
      <c r="A63" s="28">
        <v>44673</v>
      </c>
      <c r="B63" s="22" t="str">
        <f>TEXT(Table1[[#This Row],[Month]],"YYYY")</f>
        <v>2022</v>
      </c>
      <c r="C63" s="24">
        <v>17</v>
      </c>
      <c r="D63" s="24">
        <v>-7</v>
      </c>
      <c r="E63" s="24">
        <f t="shared" si="9"/>
        <v>10</v>
      </c>
      <c r="F63" s="24">
        <f>F62+SUM(Table1[[#This Row],[(a)Activity +]:[(a)Activity -]])</f>
        <v>990</v>
      </c>
      <c r="G63" s="24">
        <v>12</v>
      </c>
      <c r="H63" s="24">
        <v>-10</v>
      </c>
      <c r="I63" s="24">
        <f t="shared" si="10"/>
        <v>2</v>
      </c>
      <c r="J63" s="24">
        <f>J62+SUM(Table1[[#This Row],[(i)Activity +]:[(i)Activity -]])</f>
        <v>1368</v>
      </c>
      <c r="K63" s="24">
        <f>SUM(Table1[[#This Row],[(a)Activity +]],Table1[[#This Row],[(i)Activity +]])</f>
        <v>29</v>
      </c>
      <c r="L63" s="24">
        <f>SUM(Table1[[#This Row],[(a)Activity -]],Table1[[#This Row],[(i)Activity -]])</f>
        <v>-17</v>
      </c>
      <c r="M63" s="24">
        <f t="shared" si="0"/>
        <v>2358</v>
      </c>
      <c r="N63" s="24">
        <f>Table1[[#This Row],[Total Registrants]]-M62</f>
        <v>12</v>
      </c>
      <c r="O63" s="23">
        <v>123</v>
      </c>
      <c r="P63" s="23">
        <v>106</v>
      </c>
      <c r="Q63" s="23">
        <v>16</v>
      </c>
      <c r="R63" s="23">
        <v>16</v>
      </c>
      <c r="S63" s="23">
        <v>24</v>
      </c>
    </row>
    <row r="64" spans="1:19" x14ac:dyDescent="0.25">
      <c r="A64" s="28">
        <v>44703</v>
      </c>
      <c r="B64" s="22" t="str">
        <f>TEXT(Table1[[#This Row],[Month]],"YYYY")</f>
        <v>2022</v>
      </c>
      <c r="C64" s="24">
        <v>83</v>
      </c>
      <c r="D64" s="24">
        <v>-86</v>
      </c>
      <c r="E64" s="24">
        <f t="shared" si="9"/>
        <v>-3</v>
      </c>
      <c r="F64" s="24">
        <f>F63+SUM(Table1[[#This Row],[(a)Activity +]:[(a)Activity -]])</f>
        <v>987</v>
      </c>
      <c r="G64" s="24">
        <v>36</v>
      </c>
      <c r="H64" s="24">
        <v>-18</v>
      </c>
      <c r="I64" s="24">
        <f t="shared" si="10"/>
        <v>18</v>
      </c>
      <c r="J64" s="24">
        <f>J63+SUM(Table1[[#This Row],[(i)Activity +]:[(i)Activity -]])</f>
        <v>1386</v>
      </c>
      <c r="K64" s="24">
        <f>SUM(Table1[[#This Row],[(a)Activity +]],Table1[[#This Row],[(i)Activity +]])</f>
        <v>119</v>
      </c>
      <c r="L64" s="24">
        <f>SUM(Table1[[#This Row],[(a)Activity -]],Table1[[#This Row],[(i)Activity -]])</f>
        <v>-104</v>
      </c>
      <c r="M64" s="24">
        <f>SUM(F64+J64)</f>
        <v>2373</v>
      </c>
      <c r="N64" s="24">
        <f>Table1[[#This Row],[Total Registrants]]-M63</f>
        <v>15</v>
      </c>
      <c r="O64" s="23">
        <v>134</v>
      </c>
      <c r="P64" s="23">
        <v>157</v>
      </c>
      <c r="Q64" s="23">
        <v>24</v>
      </c>
      <c r="R64" s="23">
        <v>24</v>
      </c>
      <c r="S64" s="23">
        <v>20</v>
      </c>
    </row>
    <row r="65" spans="1:19" x14ac:dyDescent="0.25">
      <c r="A65" s="28">
        <v>44734</v>
      </c>
      <c r="B65" s="22" t="str">
        <f>TEXT(Table1[[#This Row],[Month]],"YYYY")</f>
        <v>2022</v>
      </c>
      <c r="C65" s="24">
        <v>42</v>
      </c>
      <c r="D65" s="24">
        <v>-30</v>
      </c>
      <c r="E65" s="24">
        <f t="shared" si="9"/>
        <v>12</v>
      </c>
      <c r="F65" s="24">
        <f>F64+SUM(Table1[[#This Row],[(a)Activity +]:[(a)Activity -]])</f>
        <v>999</v>
      </c>
      <c r="G65" s="24">
        <v>41</v>
      </c>
      <c r="H65" s="24">
        <v>-16</v>
      </c>
      <c r="I65" s="24">
        <f t="shared" si="10"/>
        <v>25</v>
      </c>
      <c r="J65" s="24">
        <f>J64+SUM(Table1[[#This Row],[(i)Activity +]:[(i)Activity -]])</f>
        <v>1411</v>
      </c>
      <c r="K65" s="24">
        <f>SUM(Table1[[#This Row],[(a)Activity +]],Table1[[#This Row],[(i)Activity +]])</f>
        <v>83</v>
      </c>
      <c r="L65" s="24">
        <f>SUM(Table1[[#This Row],[(a)Activity -]],Table1[[#This Row],[(i)Activity -]])</f>
        <v>-46</v>
      </c>
      <c r="M65" s="24">
        <f t="shared" si="0"/>
        <v>2410</v>
      </c>
      <c r="N65" s="24">
        <f>Table1[[#This Row],[Total Registrants]]-M64</f>
        <v>37</v>
      </c>
      <c r="O65" s="23">
        <v>138</v>
      </c>
      <c r="P65" s="23">
        <v>109</v>
      </c>
      <c r="Q65" s="23">
        <v>50</v>
      </c>
      <c r="R65" s="23">
        <v>50</v>
      </c>
      <c r="S65" s="23">
        <v>13</v>
      </c>
    </row>
    <row r="66" spans="1:19" x14ac:dyDescent="0.25">
      <c r="A66" s="28">
        <v>44764</v>
      </c>
      <c r="B66" s="22" t="str">
        <f>TEXT(Table1[[#This Row],[Month]],"YYYY")</f>
        <v>2022</v>
      </c>
      <c r="C66" s="24">
        <v>30</v>
      </c>
      <c r="D66" s="24">
        <v>-3</v>
      </c>
      <c r="E66" s="24">
        <f t="shared" si="9"/>
        <v>27</v>
      </c>
      <c r="F66" s="24">
        <f>F65+SUM(Table1[[#This Row],[(a)Activity +]:[(a)Activity -]])</f>
        <v>1026</v>
      </c>
      <c r="G66" s="24">
        <v>43</v>
      </c>
      <c r="H66" s="24">
        <v>-16</v>
      </c>
      <c r="I66" s="24">
        <f t="shared" si="10"/>
        <v>27</v>
      </c>
      <c r="J66" s="24">
        <f>J65+SUM(Table1[[#This Row],[(i)Activity +]:[(i)Activity -]])</f>
        <v>1438</v>
      </c>
      <c r="K66" s="24">
        <f>SUM(Table1[[#This Row],[(a)Activity +]],Table1[[#This Row],[(i)Activity +]])</f>
        <v>73</v>
      </c>
      <c r="L66" s="24">
        <f>SUM(Table1[[#This Row],[(a)Activity -]],Table1[[#This Row],[(i)Activity -]])</f>
        <v>-19</v>
      </c>
      <c r="M66" s="24">
        <f t="shared" si="0"/>
        <v>2464</v>
      </c>
      <c r="N66" s="24">
        <f>Table1[[#This Row],[Total Registrants]]-M65</f>
        <v>54</v>
      </c>
      <c r="O66" s="23">
        <v>104</v>
      </c>
      <c r="P66" s="23">
        <v>100</v>
      </c>
      <c r="Q66" s="23">
        <v>74</v>
      </c>
      <c r="R66" s="23">
        <v>74</v>
      </c>
      <c r="S66" s="23">
        <v>1</v>
      </c>
    </row>
    <row r="67" spans="1:19" x14ac:dyDescent="0.25">
      <c r="A67" s="28">
        <v>44795</v>
      </c>
      <c r="B67" s="22" t="str">
        <f>TEXT(Table1[[#This Row],[Month]],"YYYY")</f>
        <v>2022</v>
      </c>
      <c r="C67" s="24">
        <v>39</v>
      </c>
      <c r="D67" s="24">
        <v>-23</v>
      </c>
      <c r="E67" s="24">
        <f t="shared" si="9"/>
        <v>16</v>
      </c>
      <c r="F67" s="24">
        <f>F66+SUM(Table1[[#This Row],[(a)Activity +]:[(a)Activity -]])</f>
        <v>1042</v>
      </c>
      <c r="G67" s="24">
        <v>37</v>
      </c>
      <c r="H67" s="24">
        <v>-21</v>
      </c>
      <c r="I67" s="24">
        <f t="shared" si="10"/>
        <v>16</v>
      </c>
      <c r="J67" s="24">
        <f>J66+SUM(Table1[[#This Row],[(i)Activity +]:[(i)Activity -]])</f>
        <v>1454</v>
      </c>
      <c r="K67" s="24">
        <f>SUM(Table1[[#This Row],[(a)Activity +]],Table1[[#This Row],[(i)Activity +]])</f>
        <v>76</v>
      </c>
      <c r="L67" s="24">
        <f>SUM(Table1[[#This Row],[(a)Activity -]],Table1[[#This Row],[(i)Activity -]])</f>
        <v>-44</v>
      </c>
      <c r="M67" s="24">
        <f t="shared" si="0"/>
        <v>2496</v>
      </c>
      <c r="N67" s="24">
        <f>Table1[[#This Row],[Total Registrants]]-M66</f>
        <v>32</v>
      </c>
      <c r="O67" s="23">
        <v>139</v>
      </c>
      <c r="P67" s="23">
        <v>77</v>
      </c>
      <c r="Q67" s="23">
        <v>32</v>
      </c>
      <c r="R67" s="23">
        <v>32</v>
      </c>
      <c r="S67" s="23">
        <v>12</v>
      </c>
    </row>
    <row r="68" spans="1:19" x14ac:dyDescent="0.25">
      <c r="A68" s="28">
        <v>44805</v>
      </c>
      <c r="B68" s="22" t="str">
        <f>TEXT(Table1[[#This Row],[Month]],"YYYY")</f>
        <v>2022</v>
      </c>
      <c r="C68" s="24">
        <v>47</v>
      </c>
      <c r="D68" s="24">
        <v>-41</v>
      </c>
      <c r="E68" s="24">
        <f t="shared" si="9"/>
        <v>6</v>
      </c>
      <c r="F68" s="24">
        <f>F67+SUM(Table1[[#This Row],[(a)Activity +]:[(a)Activity -]])</f>
        <v>1048</v>
      </c>
      <c r="G68" s="24">
        <v>42</v>
      </c>
      <c r="H68" s="24">
        <v>-15</v>
      </c>
      <c r="I68" s="24">
        <f t="shared" si="10"/>
        <v>27</v>
      </c>
      <c r="J68" s="24">
        <f>J67+SUM(Table1[[#This Row],[(i)Activity +]:[(i)Activity -]])</f>
        <v>1481</v>
      </c>
      <c r="K68" s="24">
        <f>SUM(Table1[[#This Row],[(a)Activity +]],Table1[[#This Row],[(i)Activity +]])</f>
        <v>89</v>
      </c>
      <c r="L68" s="24">
        <f>SUM(Table1[[#This Row],[(a)Activity -]],Table1[[#This Row],[(i)Activity -]])</f>
        <v>-56</v>
      </c>
      <c r="M68" s="24">
        <f t="shared" ref="M68:M72" si="11">SUM(F68+J68)</f>
        <v>2529</v>
      </c>
      <c r="N68" s="24">
        <f>Table1[[#This Row],[Total Registrants]]-M67</f>
        <v>33</v>
      </c>
      <c r="O68" s="23">
        <v>142</v>
      </c>
      <c r="P68" s="23">
        <v>48</v>
      </c>
      <c r="Q68" s="23">
        <v>53</v>
      </c>
      <c r="R68" s="23">
        <v>53</v>
      </c>
      <c r="S68" s="23">
        <v>8</v>
      </c>
    </row>
    <row r="69" spans="1:19" x14ac:dyDescent="0.25">
      <c r="A69" s="28">
        <v>44856</v>
      </c>
      <c r="B69" s="22" t="str">
        <f>TEXT(Table1[[#This Row],[Month]],"YYYY")</f>
        <v>2022</v>
      </c>
      <c r="C69" s="24">
        <v>27</v>
      </c>
      <c r="D69" s="24">
        <v>-1</v>
      </c>
      <c r="E69" s="24">
        <f t="shared" si="9"/>
        <v>26</v>
      </c>
      <c r="F69" s="24">
        <f>F68+SUM(Table1[[#This Row],[(a)Activity +]:[(a)Activity -]])</f>
        <v>1074</v>
      </c>
      <c r="G69" s="24">
        <v>15</v>
      </c>
      <c r="H69" s="24">
        <v>-3</v>
      </c>
      <c r="I69" s="24">
        <f t="shared" si="10"/>
        <v>12</v>
      </c>
      <c r="J69" s="24">
        <f>J68+SUM(Table1[[#This Row],[(i)Activity +]:[(i)Activity -]])</f>
        <v>1493</v>
      </c>
      <c r="K69" s="24">
        <f>SUM(Table1[[#This Row],[(a)Activity +]],Table1[[#This Row],[(i)Activity +]])</f>
        <v>42</v>
      </c>
      <c r="L69" s="24">
        <f>SUM(Table1[[#This Row],[(a)Activity -]],Table1[[#This Row],[(i)Activity -]])</f>
        <v>-4</v>
      </c>
      <c r="M69" s="24">
        <f t="shared" si="11"/>
        <v>2567</v>
      </c>
      <c r="N69" s="24">
        <f>Table1[[#This Row],[Total Registrants]]-M68</f>
        <v>38</v>
      </c>
      <c r="O69" s="23">
        <v>109</v>
      </c>
      <c r="P69" s="23">
        <v>93</v>
      </c>
      <c r="Q69" s="23">
        <v>27</v>
      </c>
      <c r="R69" s="23">
        <v>27</v>
      </c>
      <c r="S69" s="23">
        <v>11</v>
      </c>
    </row>
    <row r="70" spans="1:19" x14ac:dyDescent="0.25">
      <c r="A70" s="28">
        <v>44887</v>
      </c>
      <c r="B70" s="22" t="str">
        <f>TEXT(Table1[[#This Row],[Month]],"YYYY")</f>
        <v>2022</v>
      </c>
      <c r="C70" s="24">
        <v>42</v>
      </c>
      <c r="D70" s="24">
        <v>-10</v>
      </c>
      <c r="E70" s="24">
        <f t="shared" si="9"/>
        <v>32</v>
      </c>
      <c r="F70" s="24">
        <f>F69+SUM(Table1[[#This Row],[(a)Activity +]:[(a)Activity -]])</f>
        <v>1106</v>
      </c>
      <c r="G70" s="24">
        <v>34</v>
      </c>
      <c r="H70" s="24">
        <v>-15</v>
      </c>
      <c r="I70" s="24">
        <f t="shared" si="10"/>
        <v>19</v>
      </c>
      <c r="J70" s="24">
        <f>J69+SUM(Table1[[#This Row],[(i)Activity +]:[(i)Activity -]])</f>
        <v>1512</v>
      </c>
      <c r="K70" s="24">
        <f>SUM(Table1[[#This Row],[(a)Activity +]],Table1[[#This Row],[(i)Activity +]])</f>
        <v>76</v>
      </c>
      <c r="L70" s="24">
        <f>SUM(Table1[[#This Row],[(a)Activity -]],Table1[[#This Row],[(i)Activity -]])</f>
        <v>-25</v>
      </c>
      <c r="M70" s="24">
        <f t="shared" si="11"/>
        <v>2618</v>
      </c>
      <c r="N70" s="24">
        <f>Table1[[#This Row],[Total Registrants]]-M69</f>
        <v>51</v>
      </c>
      <c r="O70" s="23">
        <v>199</v>
      </c>
      <c r="P70" s="23">
        <v>106</v>
      </c>
      <c r="Q70" s="23">
        <v>40</v>
      </c>
      <c r="R70" s="23">
        <v>40</v>
      </c>
      <c r="S70" s="23">
        <v>14</v>
      </c>
    </row>
    <row r="71" spans="1:19" x14ac:dyDescent="0.25">
      <c r="A71" s="28">
        <v>44896</v>
      </c>
      <c r="B71" s="22" t="str">
        <f>TEXT(Table1[[#This Row],[Month]],"YYYY")</f>
        <v>2022</v>
      </c>
      <c r="C71" s="24">
        <v>48</v>
      </c>
      <c r="D71" s="24">
        <v>-30</v>
      </c>
      <c r="E71" s="24">
        <f t="shared" si="9"/>
        <v>18</v>
      </c>
      <c r="F71" s="24">
        <f>F70+SUM(Table1[[#This Row],[(a)Activity +]:[(a)Activity -]])</f>
        <v>1124</v>
      </c>
      <c r="G71" s="24">
        <v>60</v>
      </c>
      <c r="H71" s="24">
        <v>-9</v>
      </c>
      <c r="I71" s="24">
        <f t="shared" si="10"/>
        <v>51</v>
      </c>
      <c r="J71" s="24">
        <f>J70+SUM(Table1[[#This Row],[(i)Activity +]:[(i)Activity -]])</f>
        <v>1563</v>
      </c>
      <c r="K71" s="24">
        <f>SUM(Table1[[#This Row],[(a)Activity +]],Table1[[#This Row],[(i)Activity +]])</f>
        <v>108</v>
      </c>
      <c r="L71" s="24">
        <f>SUM(Table1[[#This Row],[(a)Activity -]],Table1[[#This Row],[(i)Activity -]])</f>
        <v>-39</v>
      </c>
      <c r="M71" s="24">
        <f t="shared" si="11"/>
        <v>2687</v>
      </c>
      <c r="N71" s="24">
        <f>Table1[[#This Row],[Total Registrants]]-M70</f>
        <v>69</v>
      </c>
      <c r="O71" s="23">
        <v>114</v>
      </c>
      <c r="P71" s="23">
        <v>67</v>
      </c>
      <c r="Q71" s="23">
        <v>37</v>
      </c>
      <c r="R71" s="23">
        <v>37</v>
      </c>
      <c r="S71" s="23">
        <v>30</v>
      </c>
    </row>
    <row r="72" spans="1:19" x14ac:dyDescent="0.25">
      <c r="A72" s="28">
        <v>44927</v>
      </c>
      <c r="B72" s="22" t="str">
        <f>TEXT(Table1[[#This Row],[Month]],"YYYY")</f>
        <v>2023</v>
      </c>
      <c r="C72" s="24">
        <v>43</v>
      </c>
      <c r="D72" s="24">
        <v>-14</v>
      </c>
      <c r="E72" s="24">
        <f t="shared" si="9"/>
        <v>29</v>
      </c>
      <c r="F72" s="24">
        <f>F71+SUM(Table1[[#This Row],[(a)Activity +]:[(a)Activity -]])</f>
        <v>1153</v>
      </c>
      <c r="G72" s="24">
        <v>48</v>
      </c>
      <c r="H72" s="24">
        <v>-11</v>
      </c>
      <c r="I72" s="24">
        <f t="shared" si="10"/>
        <v>37</v>
      </c>
      <c r="J72" s="24">
        <f>J71+SUM(Table1[[#This Row],[(i)Activity +]:[(i)Activity -]])</f>
        <v>1600</v>
      </c>
      <c r="K72" s="24">
        <f>SUM(Table1[[#This Row],[(a)Activity +]],Table1[[#This Row],[(i)Activity +]])</f>
        <v>91</v>
      </c>
      <c r="L72" s="24">
        <f>SUM(Table1[[#This Row],[(a)Activity -]],Table1[[#This Row],[(i)Activity -]])</f>
        <v>-25</v>
      </c>
      <c r="M72" s="24">
        <f t="shared" si="11"/>
        <v>2753</v>
      </c>
      <c r="N72" s="24">
        <f>Table1[[#This Row],[Total Registrants]]-M71</f>
        <v>66</v>
      </c>
      <c r="O72" s="23">
        <v>157</v>
      </c>
      <c r="P72" s="23">
        <v>1391</v>
      </c>
      <c r="Q72" s="23">
        <v>40</v>
      </c>
      <c r="R72" s="23">
        <v>40</v>
      </c>
      <c r="S72" s="23">
        <v>45</v>
      </c>
    </row>
    <row r="73" spans="1:19" x14ac:dyDescent="0.25">
      <c r="A73" s="28">
        <v>44958</v>
      </c>
      <c r="B73" s="22" t="str">
        <f>TEXT(Table1[[#This Row],[Month]],"YYYY")</f>
        <v>2023</v>
      </c>
      <c r="C73" s="24">
        <v>9</v>
      </c>
      <c r="D73" s="24">
        <v>-9</v>
      </c>
      <c r="E73" s="24">
        <f t="shared" si="9"/>
        <v>0</v>
      </c>
      <c r="F73" s="24">
        <f>F72+SUM(Table1[[#This Row],[(a)Activity +]:[(a)Activity -]])</f>
        <v>1153</v>
      </c>
      <c r="G73" s="24">
        <v>61</v>
      </c>
      <c r="H73" s="24">
        <v>-7</v>
      </c>
      <c r="I73" s="24">
        <f t="shared" si="10"/>
        <v>54</v>
      </c>
      <c r="J73" s="24">
        <f>J72+SUM(Table1[[#This Row],[(i)Activity +]:[(i)Activity -]])</f>
        <v>1654</v>
      </c>
      <c r="K73" s="24">
        <f>SUM(Table1[[#This Row],[(a)Activity +]],Table1[[#This Row],[(i)Activity +]])</f>
        <v>70</v>
      </c>
      <c r="L73" s="24">
        <f>SUM(Table1[[#This Row],[(a)Activity -]],Table1[[#This Row],[(i)Activity -]])</f>
        <v>-16</v>
      </c>
      <c r="M73" s="24">
        <f>SUM(F73+J73)</f>
        <v>2807</v>
      </c>
      <c r="N73" s="24">
        <f>Table1[[#This Row],[Total Registrants]]-M72</f>
        <v>54</v>
      </c>
      <c r="O73" s="23">
        <v>36</v>
      </c>
      <c r="P73" s="23">
        <v>1303</v>
      </c>
      <c r="Q73" s="23">
        <v>80</v>
      </c>
      <c r="R73" s="23">
        <v>80</v>
      </c>
      <c r="S73" s="23">
        <v>34</v>
      </c>
    </row>
    <row r="74" spans="1:19" x14ac:dyDescent="0.25">
      <c r="A74" s="28">
        <v>44986</v>
      </c>
      <c r="B74" s="22" t="str">
        <f>TEXT(Table1[[#This Row],[Month]],"YYYY")</f>
        <v>2023</v>
      </c>
      <c r="C74" s="24">
        <v>41</v>
      </c>
      <c r="D74" s="24">
        <v>-26</v>
      </c>
      <c r="E74" s="24">
        <f t="shared" si="9"/>
        <v>15</v>
      </c>
      <c r="F74" s="24">
        <f>F73+SUM(Table1[[#This Row],[(a)Activity +]:[(a)Activity -]])</f>
        <v>1168</v>
      </c>
      <c r="G74" s="24">
        <v>75</v>
      </c>
      <c r="H74" s="24">
        <v>-21</v>
      </c>
      <c r="I74" s="24">
        <f t="shared" si="10"/>
        <v>54</v>
      </c>
      <c r="J74" s="24">
        <f>J73+SUM(Table1[[#This Row],[(i)Activity +]:[(i)Activity -]])</f>
        <v>1708</v>
      </c>
      <c r="K74" s="24">
        <f>SUM(Table1[[#This Row],[(a)Activity +]],Table1[[#This Row],[(i)Activity +]])</f>
        <v>116</v>
      </c>
      <c r="L74" s="24">
        <f>SUM(Table1[[#This Row],[(a)Activity -]],Table1[[#This Row],[(i)Activity -]])</f>
        <v>-47</v>
      </c>
      <c r="M74" s="24">
        <f>SUM(F74+J74)</f>
        <v>2876</v>
      </c>
      <c r="N74" s="24">
        <f>Table1[[#This Row],[Total Registrants]]-M73</f>
        <v>69</v>
      </c>
      <c r="O74" s="23">
        <v>186</v>
      </c>
      <c r="P74" s="23">
        <v>1528</v>
      </c>
      <c r="Q74" s="23">
        <v>68</v>
      </c>
      <c r="R74" s="23">
        <v>68</v>
      </c>
      <c r="S74" s="23">
        <v>47</v>
      </c>
    </row>
    <row r="75" spans="1:19" x14ac:dyDescent="0.25">
      <c r="A75" s="28">
        <v>45017</v>
      </c>
      <c r="B75" s="22" t="str">
        <f>TEXT(Table1[[#This Row],[Month]],"YYYY")</f>
        <v>2023</v>
      </c>
      <c r="C75" s="24">
        <v>21</v>
      </c>
      <c r="D75" s="24">
        <v>-25</v>
      </c>
      <c r="E75" s="24">
        <f t="shared" si="9"/>
        <v>-4</v>
      </c>
      <c r="F75" s="24">
        <f>F74+SUM(Table1[[#This Row],[(a)Activity +]:[(a)Activity -]])</f>
        <v>1164</v>
      </c>
      <c r="G75" s="24">
        <v>19</v>
      </c>
      <c r="H75" s="24">
        <v>-10</v>
      </c>
      <c r="I75" s="24">
        <f t="shared" si="10"/>
        <v>9</v>
      </c>
      <c r="J75" s="24">
        <f>J74+SUM(Table1[[#This Row],[(i)Activity +]:[(i)Activity -]])</f>
        <v>1717</v>
      </c>
      <c r="K75" s="24">
        <f>SUM(Table1[[#This Row],[(a)Activity +]],Table1[[#This Row],[(i)Activity +]])</f>
        <v>40</v>
      </c>
      <c r="L75" s="24">
        <f>SUM(Table1[[#This Row],[(a)Activity -]],Table1[[#This Row],[(i)Activity -]])</f>
        <v>-35</v>
      </c>
      <c r="M75" s="24">
        <f t="shared" ref="M75" si="12">SUM(F75+J75)</f>
        <v>2881</v>
      </c>
      <c r="N75" s="24">
        <f>Table1[[#This Row],[Total Registrants]]-M74</f>
        <v>5</v>
      </c>
      <c r="O75" s="23">
        <v>186</v>
      </c>
      <c r="P75" s="23">
        <v>1482</v>
      </c>
      <c r="Q75" s="23">
        <v>15</v>
      </c>
      <c r="R75" s="23">
        <v>15</v>
      </c>
      <c r="S75" s="23">
        <v>42</v>
      </c>
    </row>
    <row r="76" spans="1:19" x14ac:dyDescent="0.25">
      <c r="A76" s="28">
        <v>45047</v>
      </c>
      <c r="B76" s="22" t="str">
        <f>TEXT(A76,"YYYY")</f>
        <v>2023</v>
      </c>
      <c r="C76" s="24">
        <v>47</v>
      </c>
      <c r="D76" s="24">
        <v>-50</v>
      </c>
      <c r="E76" s="24">
        <f t="shared" ref="E76:E81" si="13">SUM(C76+D76)</f>
        <v>-3</v>
      </c>
      <c r="F76" s="24">
        <f>F75+E76</f>
        <v>1161</v>
      </c>
      <c r="G76" s="24">
        <v>29</v>
      </c>
      <c r="H76" s="24">
        <v>-17</v>
      </c>
      <c r="I76" s="24">
        <f t="shared" ref="I76:I81" si="14">SUM(G76+H76)</f>
        <v>12</v>
      </c>
      <c r="J76" s="24">
        <v>1729</v>
      </c>
      <c r="K76" s="24">
        <f t="shared" ref="K76:L85" si="15">SUM(C76,G76)</f>
        <v>76</v>
      </c>
      <c r="L76" s="24">
        <f t="shared" si="15"/>
        <v>-67</v>
      </c>
      <c r="M76" s="24">
        <f>SUM(F76+J76)</f>
        <v>2890</v>
      </c>
      <c r="N76" s="24">
        <f>Table4[[#This Row],[Total Registrants]]-M75</f>
        <v>9</v>
      </c>
      <c r="O76" s="23">
        <v>216</v>
      </c>
      <c r="P76" s="24">
        <v>650</v>
      </c>
      <c r="Q76" s="24">
        <v>31</v>
      </c>
      <c r="R76" s="24">
        <v>31</v>
      </c>
      <c r="S76" s="24">
        <v>33</v>
      </c>
    </row>
    <row r="77" spans="1:19" x14ac:dyDescent="0.25">
      <c r="A77" s="28">
        <v>45100</v>
      </c>
      <c r="B77" s="22" t="str">
        <f>TEXT(A77,"YYYY")</f>
        <v>2023</v>
      </c>
      <c r="C77" s="24">
        <v>34</v>
      </c>
      <c r="D77" s="24">
        <v>-32</v>
      </c>
      <c r="E77" s="24">
        <f t="shared" si="13"/>
        <v>2</v>
      </c>
      <c r="F77" s="24">
        <f>F76+E77</f>
        <v>1163</v>
      </c>
      <c r="G77" s="24">
        <v>17</v>
      </c>
      <c r="H77" s="24">
        <v>-15</v>
      </c>
      <c r="I77" s="24">
        <f t="shared" si="14"/>
        <v>2</v>
      </c>
      <c r="J77" s="24">
        <f>J76+Table4[[#This Row],[(i)Net]]</f>
        <v>1731</v>
      </c>
      <c r="K77" s="24">
        <f t="shared" si="15"/>
        <v>51</v>
      </c>
      <c r="L77" s="24">
        <f t="shared" si="15"/>
        <v>-47</v>
      </c>
      <c r="M77" s="24">
        <f>SUM(F77+J77)</f>
        <v>2894</v>
      </c>
      <c r="N77" s="24">
        <f>Table4[[#This Row],[Total Registrants]]-M76</f>
        <v>4</v>
      </c>
      <c r="O77" s="23">
        <v>277</v>
      </c>
      <c r="P77" s="24">
        <v>1803</v>
      </c>
      <c r="Q77" s="24">
        <v>13</v>
      </c>
      <c r="R77" s="24">
        <v>13</v>
      </c>
      <c r="S77" s="24">
        <v>36</v>
      </c>
    </row>
    <row r="78" spans="1:19" x14ac:dyDescent="0.25">
      <c r="A78" s="28">
        <v>45108</v>
      </c>
      <c r="B78" s="22" t="str">
        <f>TEXT(A78,"YYYY")</f>
        <v>2023</v>
      </c>
      <c r="C78" s="24">
        <v>23</v>
      </c>
      <c r="D78" s="24">
        <v>-19</v>
      </c>
      <c r="E78" s="24">
        <f t="shared" si="13"/>
        <v>4</v>
      </c>
      <c r="F78" s="24">
        <f>F77+E78</f>
        <v>1167</v>
      </c>
      <c r="G78" s="24">
        <v>26</v>
      </c>
      <c r="H78" s="24">
        <v>-13</v>
      </c>
      <c r="I78" s="24">
        <f t="shared" si="14"/>
        <v>13</v>
      </c>
      <c r="J78" s="24">
        <f>J77+Table4[[#This Row],[(i)Net]]</f>
        <v>1744</v>
      </c>
      <c r="K78" s="24">
        <f t="shared" si="15"/>
        <v>49</v>
      </c>
      <c r="L78" s="24">
        <f t="shared" si="15"/>
        <v>-32</v>
      </c>
      <c r="M78" s="24">
        <f>SUM(F78+J78)</f>
        <v>2911</v>
      </c>
      <c r="N78" s="24">
        <f>Table4[[#This Row],[Total Registrants]]-M77</f>
        <v>17</v>
      </c>
      <c r="O78" s="24">
        <v>128</v>
      </c>
      <c r="P78" s="24">
        <v>1477</v>
      </c>
      <c r="Q78" s="24">
        <v>26</v>
      </c>
      <c r="R78" s="24">
        <v>26</v>
      </c>
      <c r="S78" s="24">
        <v>47</v>
      </c>
    </row>
    <row r="79" spans="1:19" x14ac:dyDescent="0.25">
      <c r="A79" s="28">
        <v>45161</v>
      </c>
      <c r="B79" s="22" t="str">
        <f t="shared" ref="B79" si="16">TEXT(A79,"YYYY")</f>
        <v>2023</v>
      </c>
      <c r="C79" s="24">
        <v>24</v>
      </c>
      <c r="D79" s="24">
        <v>-25</v>
      </c>
      <c r="E79" s="24">
        <f t="shared" si="13"/>
        <v>-1</v>
      </c>
      <c r="F79" s="24">
        <f t="shared" ref="F79:F85" si="17">F78+E79</f>
        <v>1166</v>
      </c>
      <c r="G79" s="24">
        <v>23</v>
      </c>
      <c r="H79" s="24">
        <v>-19</v>
      </c>
      <c r="I79" s="24">
        <f t="shared" si="14"/>
        <v>4</v>
      </c>
      <c r="J79" s="24">
        <f>J78+Table4[[#This Row],[(i)Net]]</f>
        <v>1748</v>
      </c>
      <c r="K79" s="24">
        <f t="shared" si="15"/>
        <v>47</v>
      </c>
      <c r="L79" s="24">
        <f t="shared" si="15"/>
        <v>-44</v>
      </c>
      <c r="M79" s="24">
        <f t="shared" ref="M79:M84" si="18">SUM(F79+J79)</f>
        <v>2914</v>
      </c>
      <c r="N79" s="24">
        <f>Table4[[#This Row],[Total Registrants]]-M78</f>
        <v>3</v>
      </c>
      <c r="O79" s="24">
        <v>108</v>
      </c>
      <c r="P79" s="24">
        <v>1703</v>
      </c>
      <c r="Q79" s="24">
        <v>25</v>
      </c>
      <c r="R79" s="24">
        <v>25</v>
      </c>
      <c r="S79" s="24">
        <v>54</v>
      </c>
    </row>
    <row r="80" spans="1:19" x14ac:dyDescent="0.25">
      <c r="A80" s="28">
        <v>45192</v>
      </c>
      <c r="B80" s="22" t="str">
        <f>TEXT(A80,"YYYY")</f>
        <v>2023</v>
      </c>
      <c r="C80" s="24">
        <v>28</v>
      </c>
      <c r="D80" s="24">
        <v>-28</v>
      </c>
      <c r="E80" s="24">
        <f t="shared" si="13"/>
        <v>0</v>
      </c>
      <c r="F80" s="24">
        <f t="shared" si="17"/>
        <v>1166</v>
      </c>
      <c r="G80" s="24">
        <v>30</v>
      </c>
      <c r="H80" s="24">
        <v>-13</v>
      </c>
      <c r="I80" s="24">
        <f t="shared" si="14"/>
        <v>17</v>
      </c>
      <c r="J80" s="24">
        <f>J79+Table4[[#This Row],[(i)Net]]</f>
        <v>1765</v>
      </c>
      <c r="K80" s="24">
        <f t="shared" si="15"/>
        <v>58</v>
      </c>
      <c r="L80" s="24">
        <f t="shared" si="15"/>
        <v>-41</v>
      </c>
      <c r="M80" s="24">
        <f t="shared" si="18"/>
        <v>2931</v>
      </c>
      <c r="N80" s="24">
        <f>Table4[[#This Row],[Total Registrants]]-M79</f>
        <v>17</v>
      </c>
      <c r="O80" s="24">
        <v>175</v>
      </c>
      <c r="P80" s="24">
        <v>1660</v>
      </c>
      <c r="Q80" s="24">
        <v>28</v>
      </c>
      <c r="R80" s="24">
        <v>28</v>
      </c>
      <c r="S80" s="24">
        <v>47</v>
      </c>
    </row>
    <row r="81" spans="1:19" s="25" customFormat="1" x14ac:dyDescent="0.25">
      <c r="A81" s="29">
        <v>45200</v>
      </c>
      <c r="B81" s="22" t="str">
        <f t="shared" ref="B81:B85" si="19">TEXT(A81,"YYYY")</f>
        <v>2023</v>
      </c>
      <c r="C81" s="26">
        <v>30</v>
      </c>
      <c r="D81" s="26">
        <v>-33</v>
      </c>
      <c r="E81" s="26">
        <f t="shared" si="13"/>
        <v>-3</v>
      </c>
      <c r="F81" s="26">
        <f t="shared" si="17"/>
        <v>1163</v>
      </c>
      <c r="G81" s="26">
        <v>29</v>
      </c>
      <c r="H81" s="26">
        <v>-13</v>
      </c>
      <c r="I81" s="26">
        <f t="shared" si="14"/>
        <v>16</v>
      </c>
      <c r="J81" s="26">
        <f>J80+Table4[[#This Row],[(i)Net]]</f>
        <v>1781</v>
      </c>
      <c r="K81" s="26">
        <f t="shared" si="15"/>
        <v>59</v>
      </c>
      <c r="L81" s="26">
        <f t="shared" si="15"/>
        <v>-46</v>
      </c>
      <c r="M81" s="26">
        <f t="shared" si="18"/>
        <v>2944</v>
      </c>
      <c r="N81" s="26">
        <f>Table4[[#This Row],[Total Registrants]]-M80</f>
        <v>13</v>
      </c>
      <c r="O81" s="26">
        <v>320</v>
      </c>
      <c r="P81" s="26">
        <v>1372</v>
      </c>
      <c r="Q81" s="26">
        <v>28</v>
      </c>
      <c r="R81" s="26">
        <v>28</v>
      </c>
      <c r="S81" s="26">
        <v>21</v>
      </c>
    </row>
    <row r="82" spans="1:19" s="25" customFormat="1" x14ac:dyDescent="0.25">
      <c r="A82" s="29">
        <v>45231</v>
      </c>
      <c r="B82" s="27" t="str">
        <f t="shared" si="19"/>
        <v>2023</v>
      </c>
      <c r="C82" s="26">
        <v>34</v>
      </c>
      <c r="D82" s="26">
        <v>-23</v>
      </c>
      <c r="E82" s="26">
        <f>SUM(C82+D82)</f>
        <v>11</v>
      </c>
      <c r="F82" s="26">
        <f t="shared" si="17"/>
        <v>1174</v>
      </c>
      <c r="G82" s="26">
        <v>27</v>
      </c>
      <c r="H82" s="26">
        <v>-19</v>
      </c>
      <c r="I82" s="26">
        <f>SUM(G82+H82)</f>
        <v>8</v>
      </c>
      <c r="J82" s="26">
        <f>J81+Table4[[#This Row],[(i)Net]]</f>
        <v>1789</v>
      </c>
      <c r="K82" s="26">
        <f t="shared" si="15"/>
        <v>61</v>
      </c>
      <c r="L82" s="26">
        <f t="shared" si="15"/>
        <v>-42</v>
      </c>
      <c r="M82" s="26">
        <f t="shared" si="18"/>
        <v>2963</v>
      </c>
      <c r="N82" s="26">
        <f>Table4[[#This Row],[Total Registrants]]-M81</f>
        <v>19</v>
      </c>
      <c r="O82" s="26">
        <v>404</v>
      </c>
      <c r="P82" s="26">
        <v>1785</v>
      </c>
      <c r="Q82" s="26">
        <v>20</v>
      </c>
      <c r="R82" s="26">
        <v>20</v>
      </c>
      <c r="S82" s="26">
        <v>47</v>
      </c>
    </row>
    <row r="83" spans="1:19" x14ac:dyDescent="0.25">
      <c r="A83" s="29">
        <v>45261</v>
      </c>
      <c r="B83" s="27" t="str">
        <f t="shared" si="19"/>
        <v>2023</v>
      </c>
      <c r="C83" s="26">
        <v>22</v>
      </c>
      <c r="D83" s="26">
        <v>-26</v>
      </c>
      <c r="E83" s="26">
        <f>SUM(C83+D83)</f>
        <v>-4</v>
      </c>
      <c r="F83" s="26">
        <f t="shared" si="17"/>
        <v>1170</v>
      </c>
      <c r="G83" s="26">
        <v>12</v>
      </c>
      <c r="H83" s="26">
        <v>-6</v>
      </c>
      <c r="I83" s="26">
        <f>SUM(G83+H83)</f>
        <v>6</v>
      </c>
      <c r="J83" s="26">
        <f>J82+Table4[[#This Row],[(i)Net]]</f>
        <v>1795</v>
      </c>
      <c r="K83" s="26">
        <f t="shared" si="15"/>
        <v>34</v>
      </c>
      <c r="L83" s="26">
        <f t="shared" si="15"/>
        <v>-32</v>
      </c>
      <c r="M83" s="26">
        <f t="shared" si="18"/>
        <v>2965</v>
      </c>
      <c r="N83" s="26">
        <f>Table4[[#This Row],[Total Registrants]]-M82</f>
        <v>2</v>
      </c>
      <c r="O83" s="26">
        <v>246</v>
      </c>
      <c r="P83" s="26">
        <v>1494</v>
      </c>
      <c r="Q83" s="26">
        <v>12</v>
      </c>
      <c r="R83" s="26">
        <v>12</v>
      </c>
      <c r="S83" s="26">
        <v>30</v>
      </c>
    </row>
    <row r="84" spans="1:19" x14ac:dyDescent="0.25">
      <c r="A84" s="29">
        <v>45292</v>
      </c>
      <c r="B84" s="27" t="str">
        <f t="shared" si="19"/>
        <v>2024</v>
      </c>
      <c r="C84" s="26">
        <v>25</v>
      </c>
      <c r="D84" s="26">
        <v>-27</v>
      </c>
      <c r="E84" s="26">
        <f>SUM(C84+D84)</f>
        <v>-2</v>
      </c>
      <c r="F84" s="26">
        <f t="shared" si="17"/>
        <v>1168</v>
      </c>
      <c r="G84" s="26">
        <v>17</v>
      </c>
      <c r="H84" s="26">
        <v>-14</v>
      </c>
      <c r="I84" s="26">
        <f>SUM(G84+H84)</f>
        <v>3</v>
      </c>
      <c r="J84" s="26">
        <f>J83+Table4[[#This Row],[(i)Net]]</f>
        <v>1798</v>
      </c>
      <c r="K84" s="26">
        <f t="shared" si="15"/>
        <v>42</v>
      </c>
      <c r="L84" s="26">
        <f t="shared" si="15"/>
        <v>-41</v>
      </c>
      <c r="M84" s="26">
        <f t="shared" si="18"/>
        <v>2966</v>
      </c>
      <c r="N84" s="26">
        <f>Table4[[#This Row],[Total Registrants]]-M83</f>
        <v>1</v>
      </c>
      <c r="O84" s="26">
        <v>223</v>
      </c>
      <c r="P84" s="26">
        <v>1453</v>
      </c>
      <c r="Q84" s="26">
        <v>15</v>
      </c>
      <c r="R84" s="26">
        <v>15</v>
      </c>
      <c r="S84" s="26">
        <v>25</v>
      </c>
    </row>
    <row r="85" spans="1:19" x14ac:dyDescent="0.25">
      <c r="A85" s="1">
        <v>45323</v>
      </c>
      <c r="B85" s="27" t="str">
        <f t="shared" si="19"/>
        <v>2024</v>
      </c>
      <c r="C85" s="24">
        <v>23</v>
      </c>
      <c r="D85" s="24">
        <v>-21</v>
      </c>
      <c r="E85" s="24">
        <f>SUM(C85+D85)</f>
        <v>2</v>
      </c>
      <c r="F85" s="26">
        <f t="shared" si="17"/>
        <v>1170</v>
      </c>
      <c r="G85" s="24">
        <v>25</v>
      </c>
      <c r="H85" s="24">
        <v>-21</v>
      </c>
      <c r="I85" s="24">
        <f>SUM(G85+H85)</f>
        <v>4</v>
      </c>
      <c r="J85" s="26">
        <f>J84+Table4[[#This Row],[(i)Net]]</f>
        <v>1802</v>
      </c>
      <c r="K85" s="26">
        <f t="shared" si="15"/>
        <v>48</v>
      </c>
      <c r="L85" s="26">
        <f t="shared" si="15"/>
        <v>-42</v>
      </c>
      <c r="M85" s="24">
        <f>SUM(F85+J85)</f>
        <v>2972</v>
      </c>
      <c r="N85" s="26">
        <f>Table4[[#This Row],[Total Registrants]]-M84</f>
        <v>6</v>
      </c>
      <c r="O85" s="26">
        <v>245</v>
      </c>
      <c r="P85" s="24">
        <v>1435</v>
      </c>
      <c r="Q85" s="24">
        <v>9</v>
      </c>
      <c r="R85" s="24">
        <v>9</v>
      </c>
      <c r="S85" s="24">
        <v>26</v>
      </c>
    </row>
  </sheetData>
  <sheetProtection algorithmName="SHA-512" hashValue="Tad/bXW80IkkPL7QOKK03CJx2FjaYDAswUW3FC6nsEn9eyMCiQgfWuKI3e57Xl0LaNBzdKD6Ar1ISadIXKAwaQ==" saltValue="ft62xjlK26EVRY1VJUK4mA==" spinCount="100000" sheet="1" objects="1" scenarios="1" selectLockedCells="1" autoFilter="0" selectUnlockedCells="1"/>
  <mergeCells count="4">
    <mergeCell ref="C1:F1"/>
    <mergeCell ref="G1:J1"/>
    <mergeCell ref="K1:N1"/>
    <mergeCell ref="P1:S1"/>
  </mergeCells>
  <pageMargins left="0.25" right="0.25" top="0.75" bottom="0.75" header="0.3" footer="0.3"/>
  <pageSetup paperSize="5" scale="53" fitToHeight="0" orientation="landscape" r:id="rId1"/>
  <headerFooter>
    <oddHeader>&amp;C&amp;18Monthly Registrant Data</oddHeader>
  </headerFooter>
  <ignoredErrors>
    <ignoredError sqref="B76" calculatedColumn="1"/>
  </ignoredErrors>
  <drawing r:id="rId2"/>
  <tableParts count="1">
    <tablePart r:id="rId3"/>
  </tableParts>
  <extLst>
    <ext xmlns:x15="http://schemas.microsoft.com/office/spreadsheetml/2010/11/main" uri="{3A4CF648-6AED-40f4-86FF-DC5316D8AED3}">
      <x14:slicerList xmlns:x14="http://schemas.microsoft.com/office/spreadsheetml/2009/9/main">
        <x14:slicer r:id="rId4"/>
      </x14:slicerList>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9FF7B1D3BA20654F9922F0401FF6B31A" ma:contentTypeVersion="15" ma:contentTypeDescription="Create a new document." ma:contentTypeScope="" ma:versionID="c94cca3713ecdfd7c18940ce07dfa6f7">
  <xsd:schema xmlns:xsd="http://www.w3.org/2001/XMLSchema" xmlns:xs="http://www.w3.org/2001/XMLSchema" xmlns:p="http://schemas.microsoft.com/office/2006/metadata/properties" xmlns:ns2="d286b981-1a0a-438d-8c34-5b4615fe6582" xmlns:ns3="ce2642f3-74a4-4eaf-b9c2-ef954e37032a" targetNamespace="http://schemas.microsoft.com/office/2006/metadata/properties" ma:root="true" ma:fieldsID="dfb619c08b9cb2593de12094b334c64f" ns2:_="" ns3:_="">
    <xsd:import namespace="d286b981-1a0a-438d-8c34-5b4615fe6582"/>
    <xsd:import namespace="ce2642f3-74a4-4eaf-b9c2-ef954e37032a"/>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3:SharedWithUsers" minOccurs="0"/>
                <xsd:element ref="ns3:SharedWithDetails" minOccurs="0"/>
                <xsd:element ref="ns2:MediaServiceObjectDetectorVersions" minOccurs="0"/>
                <xsd:element ref="ns2:MediaServiceDateTaken" minOccurs="0"/>
                <xsd:element ref="ns2:MediaServiceLocation"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286b981-1a0a-438d-8c34-5b4615fe658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2595fe62-473e-4408-866a-c3e11841759c"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Location" ma:index="20" nillable="true" ma:displayName="Location" ma:indexed="true" ma:internalName="MediaServiceLocatio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e2642f3-74a4-4eaf-b9c2-ef954e37032a"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97db15f5-c578-4401-a9ef-76550ce00633}" ma:internalName="TaxCatchAll" ma:showField="CatchAllData" ma:web="ce2642f3-74a4-4eaf-b9c2-ef954e37032a">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d286b981-1a0a-438d-8c34-5b4615fe6582">
      <Terms xmlns="http://schemas.microsoft.com/office/infopath/2007/PartnerControls"/>
    </lcf76f155ced4ddcb4097134ff3c332f>
    <TaxCatchAll xmlns="ce2642f3-74a4-4eaf-b9c2-ef954e37032a" xsi:nil="true"/>
  </documentManagement>
</p:properties>
</file>

<file path=customXml/itemProps1.xml><?xml version="1.0" encoding="utf-8"?>
<ds:datastoreItem xmlns:ds="http://schemas.openxmlformats.org/officeDocument/2006/customXml" ds:itemID="{1E98C435-312D-4534-9F3C-E996FABDDF1A}">
  <ds:schemaRefs>
    <ds:schemaRef ds:uri="http://schemas.microsoft.com/sharepoint/v3/contenttype/forms"/>
  </ds:schemaRefs>
</ds:datastoreItem>
</file>

<file path=customXml/itemProps2.xml><?xml version="1.0" encoding="utf-8"?>
<ds:datastoreItem xmlns:ds="http://schemas.openxmlformats.org/officeDocument/2006/customXml" ds:itemID="{0E028247-2C58-43E5-AB17-08E7A4FA50E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286b981-1a0a-438d-8c34-5b4615fe6582"/>
    <ds:schemaRef ds:uri="ce2642f3-74a4-4eaf-b9c2-ef954e37032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B1D6EEB-0A72-4381-B617-758D3FF3A335}">
  <ds:schemaRefs>
    <ds:schemaRef ds:uri="http://purl.org/dc/elements/1.1/"/>
    <ds:schemaRef ds:uri="http://purl.org/dc/dcmitype/"/>
    <ds:schemaRef ds:uri="http://www.w3.org/XML/1998/namespace"/>
    <ds:schemaRef ds:uri="http://schemas.microsoft.com/office/infopath/2007/PartnerControls"/>
    <ds:schemaRef ds:uri="http://purl.org/dc/terms/"/>
    <ds:schemaRef ds:uri="http://schemas.microsoft.com/office/2006/documentManagement/types"/>
    <ds:schemaRef ds:uri="http://schemas.openxmlformats.org/package/2006/metadata/core-properties"/>
    <ds:schemaRef ds:uri="ce2642f3-74a4-4eaf-b9c2-ef954e37032a"/>
    <ds:schemaRef ds:uri="d286b981-1a0a-438d-8c34-5b4615fe6582"/>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Sheet1</vt:lpstr>
      <vt:lpstr>Monthly Registrant Data</vt:lpstr>
      <vt:lpstr>'Monthly Registrant Data'!Print_Titles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Patrick Clifford</dc:creator>
  <cp:keywords/>
  <dc:description/>
  <cp:lastModifiedBy>Patrick Clifford</cp:lastModifiedBy>
  <cp:revision/>
  <cp:lastPrinted>2024-06-03T21:01:28Z</cp:lastPrinted>
  <dcterms:created xsi:type="dcterms:W3CDTF">2020-08-05T18:15:54Z</dcterms:created>
  <dcterms:modified xsi:type="dcterms:W3CDTF">2024-06-03T21:01:50Z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0x0101009FF7B1D3BA20654F9922F0401FF6B31A</vt:lpwstr>
  </property>
  <property fmtid="{D5CDD505-2E9C-101B-9397-08002B2CF9AE}" pid="3" name="Order">
    <vt:r8>6340200</vt:r8>
  </property>
  <property fmtid="{D5CDD505-2E9C-101B-9397-08002B2CF9AE}" pid="4" name="MediaServiceImageTags">
    <vt:lpwstr/>
  </property>
</Properties>
</file>